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MAGGI\RESPALDOS\SSVQ\2020\FICHA COMUNAL\SEPTIEMBRE\"/>
    </mc:Choice>
  </mc:AlternateContent>
  <xr:revisionPtr revIDLastSave="0" documentId="8_{179C11C6-007B-448D-B4CA-7EECEC020044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Quintero" sheetId="10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V82" i="10" l="1"/>
  <c r="AU82" i="10"/>
  <c r="AT82" i="10"/>
  <c r="AS82" i="10"/>
  <c r="AR82" i="10"/>
  <c r="AQ82" i="10"/>
  <c r="AP82" i="10"/>
  <c r="AO82" i="10"/>
  <c r="AN82" i="10"/>
  <c r="AM82" i="10"/>
  <c r="AL82" i="10"/>
  <c r="AK82" i="10"/>
  <c r="AF82" i="10"/>
  <c r="AF84" i="10" s="1"/>
  <c r="AE82" i="10"/>
  <c r="AE84" i="10" s="1"/>
  <c r="AD82" i="10"/>
  <c r="AC82" i="10"/>
  <c r="AB82" i="10"/>
  <c r="AB84" i="10" s="1"/>
  <c r="AA82" i="10"/>
  <c r="AA84" i="10" s="1"/>
  <c r="Z82" i="10"/>
  <c r="Y82" i="10"/>
  <c r="X82" i="10"/>
  <c r="X84" i="10" s="1"/>
  <c r="W82" i="10"/>
  <c r="W84" i="10" s="1"/>
  <c r="V82" i="10"/>
  <c r="T82" i="10"/>
  <c r="S82" i="10"/>
  <c r="R82" i="10"/>
  <c r="R84" i="10" s="1"/>
  <c r="Q82" i="10"/>
  <c r="P82" i="10"/>
  <c r="P84" i="10" s="1"/>
  <c r="O82" i="10"/>
  <c r="N82" i="10"/>
  <c r="N84" i="10" s="1"/>
  <c r="M82" i="10"/>
  <c r="L82" i="10"/>
  <c r="L84" i="10" s="1"/>
  <c r="K82" i="10"/>
  <c r="J82" i="10"/>
  <c r="J84" i="10" s="1"/>
  <c r="I82" i="10"/>
  <c r="AW81" i="10"/>
  <c r="AG81" i="10"/>
  <c r="AX81" i="10" s="1"/>
  <c r="H81" i="10"/>
  <c r="AW80" i="10"/>
  <c r="AG80" i="10"/>
  <c r="AX80" i="10" s="1"/>
  <c r="H80" i="10"/>
  <c r="E80" i="10"/>
  <c r="AW79" i="10"/>
  <c r="AG79" i="10"/>
  <c r="AX79" i="10" s="1"/>
  <c r="H79" i="10"/>
  <c r="AH79" i="10" s="1"/>
  <c r="E79" i="10"/>
  <c r="AW78" i="10"/>
  <c r="AG78" i="10"/>
  <c r="AX78" i="10" s="1"/>
  <c r="H78" i="10"/>
  <c r="AW77" i="10"/>
  <c r="AG77" i="10"/>
  <c r="H77" i="10"/>
  <c r="AH77" i="10" s="1"/>
  <c r="AW76" i="10"/>
  <c r="AG76" i="10"/>
  <c r="H76" i="10"/>
  <c r="AH76" i="10" s="1"/>
  <c r="AX75" i="10"/>
  <c r="AW75" i="10"/>
  <c r="AG75" i="10"/>
  <c r="H75" i="10"/>
  <c r="AH75" i="10" s="1"/>
  <c r="AW74" i="10"/>
  <c r="AG74" i="10"/>
  <c r="H74" i="10"/>
  <c r="AW73" i="10"/>
  <c r="AX73" i="10" s="1"/>
  <c r="AH73" i="10"/>
  <c r="AG73" i="10"/>
  <c r="H73" i="10"/>
  <c r="AW72" i="10"/>
  <c r="AG72" i="10"/>
  <c r="AX72" i="10" s="1"/>
  <c r="H72" i="10"/>
  <c r="AW71" i="10"/>
  <c r="AG71" i="10"/>
  <c r="AX71" i="10" s="1"/>
  <c r="H71" i="10"/>
  <c r="AW70" i="10"/>
  <c r="AG70" i="10"/>
  <c r="AX70" i="10" s="1"/>
  <c r="H70" i="10"/>
  <c r="F70" i="10"/>
  <c r="E70" i="10"/>
  <c r="AW69" i="10"/>
  <c r="AG69" i="10"/>
  <c r="AX69" i="10" s="1"/>
  <c r="H69" i="10"/>
  <c r="AH69" i="10" s="1"/>
  <c r="G69" i="10"/>
  <c r="F69" i="10"/>
  <c r="E69" i="10"/>
  <c r="AW68" i="10"/>
  <c r="AG68" i="10"/>
  <c r="AX68" i="10" s="1"/>
  <c r="H68" i="10"/>
  <c r="AW67" i="10"/>
  <c r="AG67" i="10"/>
  <c r="H67" i="10"/>
  <c r="AW66" i="10"/>
  <c r="AG66" i="10"/>
  <c r="AX66" i="10" s="1"/>
  <c r="H66" i="10"/>
  <c r="AH66" i="10" s="1"/>
  <c r="G66" i="10"/>
  <c r="D66" i="10"/>
  <c r="D82" i="10" s="1"/>
  <c r="AW65" i="10"/>
  <c r="AG65" i="10"/>
  <c r="AX65" i="10" s="1"/>
  <c r="H65" i="10"/>
  <c r="F65" i="10"/>
  <c r="E65" i="10"/>
  <c r="AX64" i="10"/>
  <c r="AW64" i="10"/>
  <c r="AG64" i="10"/>
  <c r="H64" i="10"/>
  <c r="F64" i="10"/>
  <c r="E64" i="10"/>
  <c r="AW63" i="10"/>
  <c r="AG63" i="10"/>
  <c r="AX63" i="10" s="1"/>
  <c r="H63" i="10"/>
  <c r="AW62" i="10"/>
  <c r="AG62" i="10"/>
  <c r="AX62" i="10" s="1"/>
  <c r="H62" i="10"/>
  <c r="F62" i="10"/>
  <c r="E62" i="10"/>
  <c r="AW61" i="10"/>
  <c r="AG61" i="10"/>
  <c r="H61" i="10"/>
  <c r="AH61" i="10" s="1"/>
  <c r="AX60" i="10"/>
  <c r="AW60" i="10"/>
  <c r="AG60" i="10"/>
  <c r="H60" i="10"/>
  <c r="AW59" i="10"/>
  <c r="AG59" i="10"/>
  <c r="H59" i="10"/>
  <c r="AH59" i="10" s="1"/>
  <c r="AW58" i="10"/>
  <c r="AH58" i="10"/>
  <c r="AG58" i="10"/>
  <c r="AX58" i="10" s="1"/>
  <c r="H58" i="10"/>
  <c r="AW57" i="10"/>
  <c r="AH57" i="10"/>
  <c r="AG57" i="10"/>
  <c r="AX57" i="10" s="1"/>
  <c r="H57" i="10"/>
  <c r="F57" i="10"/>
  <c r="E57" i="10"/>
  <c r="AW56" i="10"/>
  <c r="AG56" i="10"/>
  <c r="H56" i="10"/>
  <c r="AH56" i="10" s="1"/>
  <c r="AW55" i="10"/>
  <c r="AG55" i="10"/>
  <c r="AX55" i="10" s="1"/>
  <c r="H55" i="10"/>
  <c r="AH55" i="10" s="1"/>
  <c r="AW54" i="10"/>
  <c r="AG54" i="10"/>
  <c r="AX54" i="10" s="1"/>
  <c r="H54" i="10"/>
  <c r="AH54" i="10" s="1"/>
  <c r="AW53" i="10"/>
  <c r="AG53" i="10"/>
  <c r="AX53" i="10" s="1"/>
  <c r="H53" i="10"/>
  <c r="AW52" i="10"/>
  <c r="AG52" i="10"/>
  <c r="H52" i="10"/>
  <c r="AH52" i="10" s="1"/>
  <c r="F52" i="10"/>
  <c r="E52" i="10"/>
  <c r="AW51" i="10"/>
  <c r="AG51" i="10"/>
  <c r="H51" i="10"/>
  <c r="AH51" i="10" s="1"/>
  <c r="F51" i="10"/>
  <c r="E51" i="10"/>
  <c r="AW50" i="10"/>
  <c r="AX50" i="10" s="1"/>
  <c r="AG50" i="10"/>
  <c r="H50" i="10"/>
  <c r="AH50" i="10" s="1"/>
  <c r="F50" i="10"/>
  <c r="E50" i="10"/>
  <c r="AW49" i="10"/>
  <c r="AG49" i="10"/>
  <c r="AX49" i="10" s="1"/>
  <c r="H49" i="10"/>
  <c r="AH49" i="10" s="1"/>
  <c r="F49" i="10"/>
  <c r="E49" i="10"/>
  <c r="AW48" i="10"/>
  <c r="AH48" i="10"/>
  <c r="AG48" i="10"/>
  <c r="H48" i="10"/>
  <c r="F48" i="10"/>
  <c r="E48" i="10"/>
  <c r="AW47" i="10"/>
  <c r="AG47" i="10"/>
  <c r="AX47" i="10" s="1"/>
  <c r="H47" i="10"/>
  <c r="AW46" i="10"/>
  <c r="AG46" i="10"/>
  <c r="H46" i="10"/>
  <c r="AH46" i="10" s="1"/>
  <c r="F46" i="10"/>
  <c r="E46" i="10"/>
  <c r="AW45" i="10"/>
  <c r="U45" i="10"/>
  <c r="U82" i="10" s="1"/>
  <c r="U84" i="10" s="1"/>
  <c r="H45" i="10"/>
  <c r="AW44" i="10"/>
  <c r="AG44" i="10"/>
  <c r="AX44" i="10" s="1"/>
  <c r="H44" i="10"/>
  <c r="F44" i="10"/>
  <c r="E44" i="10"/>
  <c r="AW43" i="10"/>
  <c r="AG43" i="10"/>
  <c r="H43" i="10"/>
  <c r="AH43" i="10" s="1"/>
  <c r="AW42" i="10"/>
  <c r="AG42" i="10"/>
  <c r="H42" i="10"/>
  <c r="AH42" i="10" s="1"/>
  <c r="F42" i="10"/>
  <c r="E42" i="10"/>
  <c r="AW41" i="10"/>
  <c r="AG41" i="10"/>
  <c r="AX41" i="10" s="1"/>
  <c r="H41" i="10"/>
  <c r="AW40" i="10"/>
  <c r="AG40" i="10"/>
  <c r="AX40" i="10" s="1"/>
  <c r="H40" i="10"/>
  <c r="AW39" i="10"/>
  <c r="AG39" i="10"/>
  <c r="AX39" i="10" s="1"/>
  <c r="H39" i="10"/>
  <c r="AW38" i="10"/>
  <c r="AG38" i="10"/>
  <c r="H38" i="10"/>
  <c r="AH38" i="10" s="1"/>
  <c r="F38" i="10"/>
  <c r="E38" i="10"/>
  <c r="AW37" i="10"/>
  <c r="AX37" i="10" s="1"/>
  <c r="AG37" i="10"/>
  <c r="H37" i="10"/>
  <c r="AH37" i="10" s="1"/>
  <c r="F37" i="10"/>
  <c r="E37" i="10"/>
  <c r="AW36" i="10"/>
  <c r="AG36" i="10"/>
  <c r="AX36" i="10" s="1"/>
  <c r="H36" i="10"/>
  <c r="AH36" i="10" s="1"/>
  <c r="AW35" i="10"/>
  <c r="AG35" i="10"/>
  <c r="AX35" i="10" s="1"/>
  <c r="H35" i="10"/>
  <c r="AH35" i="10" s="1"/>
  <c r="AW34" i="10"/>
  <c r="AG34" i="10"/>
  <c r="AX34" i="10" s="1"/>
  <c r="H34" i="10"/>
  <c r="F34" i="10"/>
  <c r="E34" i="10"/>
  <c r="AW33" i="10"/>
  <c r="AG33" i="10"/>
  <c r="AX33" i="10" s="1"/>
  <c r="H33" i="10"/>
  <c r="F33" i="10"/>
  <c r="E33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T84" i="10" s="1"/>
  <c r="S29" i="10"/>
  <c r="R29" i="10"/>
  <c r="Q29" i="10"/>
  <c r="P29" i="10"/>
  <c r="O29" i="10"/>
  <c r="N29" i="10"/>
  <c r="M29" i="10"/>
  <c r="L29" i="10"/>
  <c r="K29" i="10"/>
  <c r="J29" i="10"/>
  <c r="I29" i="10"/>
  <c r="AG28" i="10"/>
  <c r="H28" i="10"/>
  <c r="AG27" i="10"/>
  <c r="H27" i="10"/>
  <c r="AH26" i="10"/>
  <c r="AG26" i="10"/>
  <c r="H26" i="10"/>
  <c r="AG25" i="10"/>
  <c r="AH25" i="10" s="1"/>
  <c r="H25" i="10"/>
  <c r="AG24" i="10"/>
  <c r="H24" i="10"/>
  <c r="AG23" i="10"/>
  <c r="H23" i="10"/>
  <c r="AG22" i="10"/>
  <c r="H22" i="10"/>
  <c r="AH22" i="10" s="1"/>
  <c r="AG21" i="10"/>
  <c r="H21" i="10"/>
  <c r="AH21" i="10" s="1"/>
  <c r="D21" i="10"/>
  <c r="AG20" i="10"/>
  <c r="H20" i="10"/>
  <c r="AH20" i="10" s="1"/>
  <c r="AG19" i="10"/>
  <c r="H19" i="10"/>
  <c r="AG18" i="10"/>
  <c r="H18" i="10"/>
  <c r="AH17" i="10"/>
  <c r="AG17" i="10"/>
  <c r="H17" i="10"/>
  <c r="D17" i="10"/>
  <c r="AH16" i="10"/>
  <c r="AG16" i="10"/>
  <c r="H16" i="10"/>
  <c r="D16" i="10"/>
  <c r="D29" i="10" l="1"/>
  <c r="AH18" i="10"/>
  <c r="AH24" i="10"/>
  <c r="AH27" i="10"/>
  <c r="AG29" i="10"/>
  <c r="AW82" i="10"/>
  <c r="AH34" i="10"/>
  <c r="AX38" i="10"/>
  <c r="AX82" i="10" s="1"/>
  <c r="AH40" i="10"/>
  <c r="AH41" i="10"/>
  <c r="AH44" i="10"/>
  <c r="AG45" i="10"/>
  <c r="AX45" i="10" s="1"/>
  <c r="AH47" i="10"/>
  <c r="AX51" i="10"/>
  <c r="AH53" i="10"/>
  <c r="AX56" i="10"/>
  <c r="AH60" i="10"/>
  <c r="AH63" i="10"/>
  <c r="AH64" i="10"/>
  <c r="AX67" i="10"/>
  <c r="K84" i="10"/>
  <c r="O84" i="10"/>
  <c r="S84" i="10"/>
  <c r="AX42" i="10"/>
  <c r="AX43" i="10"/>
  <c r="AX46" i="10"/>
  <c r="AX52" i="10"/>
  <c r="AX61" i="10"/>
  <c r="AX76" i="10"/>
  <c r="Y84" i="10"/>
  <c r="AC84" i="10"/>
  <c r="AG82" i="10"/>
  <c r="AG84" i="10" s="1"/>
  <c r="H29" i="10"/>
  <c r="AH19" i="10"/>
  <c r="AH23" i="10"/>
  <c r="AH28" i="10"/>
  <c r="H82" i="10"/>
  <c r="AH39" i="10"/>
  <c r="AX48" i="10"/>
  <c r="AX59" i="10"/>
  <c r="AH62" i="10"/>
  <c r="AH65" i="10"/>
  <c r="AH68" i="10"/>
  <c r="AH71" i="10"/>
  <c r="AH72" i="10"/>
  <c r="AX74" i="10"/>
  <c r="AX77" i="10"/>
  <c r="AH81" i="10"/>
  <c r="I84" i="10"/>
  <c r="M84" i="10"/>
  <c r="Q84" i="10"/>
  <c r="V84" i="10"/>
  <c r="Z84" i="10"/>
  <c r="AD84" i="10"/>
  <c r="AH29" i="10"/>
  <c r="H84" i="10"/>
  <c r="D84" i="10"/>
  <c r="AH82" i="10"/>
  <c r="AH84" i="10" s="1"/>
  <c r="AH67" i="10"/>
  <c r="AH70" i="10"/>
  <c r="AH74" i="10"/>
  <c r="AH78" i="10"/>
  <c r="AH80" i="10"/>
  <c r="AH33" i="10"/>
  <c r="AH45" i="10" l="1"/>
</calcChain>
</file>

<file path=xl/sharedStrings.xml><?xml version="1.0" encoding="utf-8"?>
<sst xmlns="http://schemas.openxmlformats.org/spreadsheetml/2006/main" count="175" uniqueCount="104">
  <si>
    <t>MINISTERIO DE SALUD</t>
  </si>
  <si>
    <t>SERVICIO DE SALUD</t>
  </si>
  <si>
    <t>VIÑA DEL MAR - QUILLOTA</t>
  </si>
  <si>
    <t>FICHA COMUNAL  APS MUNICIPAL 2020</t>
  </si>
  <si>
    <t>COMUNA: Quintero</t>
  </si>
  <si>
    <t>RUT: 69060700-k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</si>
  <si>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</si>
  <si>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</si>
  <si>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</si>
  <si>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</si>
  <si>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</si>
  <si>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</si>
  <si>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</si>
  <si>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</si>
  <si>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</si>
  <si>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</si>
  <si>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</si>
  <si>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</si>
  <si>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</si>
  <si>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</si>
  <si>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</si>
  <si>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</si>
  <si>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</si>
  <si>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</si>
  <si>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</si>
  <si>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</si>
  <si>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</si>
  <si>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</si>
  <si>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</si>
  <si>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</si>
  <si>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</si>
  <si>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</si>
  <si>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</si>
  <si>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</si>
  <si>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</si>
  <si>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</si>
  <si>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</si>
  <si>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</si>
  <si>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</si>
  <si>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</si>
  <si>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</si>
  <si>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</si>
  <si>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</si>
  <si>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</si>
  <si>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</si>
  <si>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</si>
  <si>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</si>
  <si>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</si>
  <si>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</si>
  <si>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</si>
  <si>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</si>
  <si>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</si>
  <si>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</si>
  <si>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</si>
  <si>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</si>
  <si>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</si>
  <si>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</si>
  <si>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</si>
  <si>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</si>
  <si>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</si>
  <si>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</si>
  <si>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</si>
  <si>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</si>
  <si>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Salud Oral Niños 6 años</t>
  </si>
  <si>
    <t>Atención Odontólogico de 60 años</t>
  </si>
  <si>
    <t>Especialidades Ambulatorias</t>
  </si>
  <si>
    <t>Procedimientos cutaneos baja complejidad</t>
  </si>
  <si>
    <t>Atención de Mujeres</t>
  </si>
  <si>
    <t>Más Adultos Mayores Autovalentes (AMA)</t>
  </si>
  <si>
    <t>Hombres de Escasos Recursos (HER)</t>
  </si>
  <si>
    <t>Más Sanrisas</t>
  </si>
  <si>
    <t>Atención Odontólogica 4º Medio</t>
  </si>
  <si>
    <t>Atención Odontólogica Domiciliaria</t>
  </si>
  <si>
    <t>Modelo de Atención Integral Salud Familiar Comunitaria MAIS</t>
  </si>
  <si>
    <t>SAPU Dental</t>
  </si>
  <si>
    <t>SAPU Verano</t>
  </si>
  <si>
    <t>DIR Asistida en Acohol, Tabaco y Drogas</t>
  </si>
  <si>
    <t xml:space="preserve">AGL UAPO </t>
  </si>
  <si>
    <t>DESEMPEÑO COLECTIVO FIJO</t>
  </si>
  <si>
    <t>DESEMPEÑO COLECTIVO VARIABLE</t>
  </si>
  <si>
    <t>Chile Crece Contigo CHCC</t>
  </si>
  <si>
    <t>PAC Componente Capacitación Universal</t>
  </si>
  <si>
    <t>Refuerzo consultorio Campaña Invierno</t>
  </si>
  <si>
    <t>Refuerzo Médico y Paramedico SAPU C.I.</t>
  </si>
  <si>
    <t>Refuerzo Kine en SAPU C.I.</t>
  </si>
  <si>
    <t>TOTAL</t>
  </si>
  <si>
    <t>RENDICIONES FINANCIERAS</t>
  </si>
  <si>
    <t>TOTAL RENDIDO</t>
  </si>
  <si>
    <t>PENDIENTE POR RENDIR</t>
  </si>
  <si>
    <t xml:space="preserve">Convenio FENAPS: Educación Continua </t>
  </si>
  <si>
    <t>Los recursos no se transfieren a la comuna. Pago directo.</t>
  </si>
  <si>
    <t>Capacitación y Formación. Desarrollo RRHH</t>
  </si>
  <si>
    <t>N° DE FOLIO REGISTRO "LEY TRASPARENCIA"</t>
  </si>
  <si>
    <t>RETIRO ANTICIPO (CARGO MUNICIPAL)</t>
  </si>
  <si>
    <t>RETIRO COMPLEMENTO (CARGO FISCAL)</t>
  </si>
  <si>
    <t>Fortalecimiento RRHH</t>
  </si>
  <si>
    <t>Fortalecimiento RRHH- PAP</t>
  </si>
  <si>
    <t>Fortalecimiento RRHH- SIGGES</t>
  </si>
  <si>
    <t>Misión de estudio / Remplazante</t>
  </si>
  <si>
    <t>Mi Consultorio se pone a punto</t>
  </si>
  <si>
    <t>1870- ADD 2189- Int 596</t>
  </si>
  <si>
    <t>Plan de Mantenimiento Establecimientos APS</t>
  </si>
  <si>
    <t>AGL SUR REFUERZO COVID-19</t>
  </si>
  <si>
    <t>Int 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</si>
</sst>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-* #,##0.00\ _€_-;\-* #,##0.00\ _€_-;_-* &quot;-&quot;??\ _€_-;_-@_-"/>
    <numFmt numFmtId="166" formatCode="_-* #,##0\ _€_-;\-* #,##0\ _€_-;_-* &quot;-&quot;??\ _€_-;_-@_-"/>
    <numFmt numFmtId="167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/>
    <xf numFmtId="166" fontId="2" fillId="0" borderId="0" xfId="1" applyNumberFormat="1" applyFont="1"/>
    <xf numFmtId="0" fontId="2" fillId="0" borderId="0" xfId="0" applyFont="1" applyAlignment="1">
      <alignment horizontal="center"/>
    </xf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166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166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166" fontId="2" fillId="0" borderId="23" xfId="1" applyNumberFormat="1" applyFont="1" applyBorder="1"/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6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7" fontId="10" fillId="0" borderId="18" xfId="0" applyNumberFormat="1" applyFont="1" applyBorder="1"/>
    <xf numFmtId="166" fontId="2" fillId="9" borderId="16" xfId="1" applyNumberFormat="1" applyFont="1" applyFill="1" applyBorder="1"/>
    <xf numFmtId="166" fontId="2" fillId="9" borderId="20" xfId="1" applyNumberFormat="1" applyFont="1" applyFill="1" applyBorder="1"/>
    <xf numFmtId="0" fontId="9" fillId="5" borderId="6" xfId="0" applyFont="1" applyFill="1" applyBorder="1"/>
    <xf numFmtId="166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6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6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166" fontId="2" fillId="11" borderId="8" xfId="1" applyNumberFormat="1" applyFont="1" applyFill="1" applyBorder="1"/>
    <xf numFmtId="0" fontId="2" fillId="11" borderId="29" xfId="0" applyFont="1" applyFill="1" applyBorder="1" applyAlignment="1">
      <alignment horizontal="center"/>
    </xf>
    <xf numFmtId="0" fontId="2" fillId="11" borderId="30" xfId="0" applyFont="1" applyFill="1" applyBorder="1" applyAlignment="1">
      <alignment horizontal="center"/>
    </xf>
    <xf numFmtId="0" fontId="2" fillId="11" borderId="31" xfId="0" applyFont="1" applyFill="1" applyBorder="1" applyAlignment="1">
      <alignment horizontal="center"/>
    </xf>
    <xf numFmtId="166" fontId="2" fillId="8" borderId="8" xfId="0" applyNumberFormat="1" applyFont="1" applyFill="1" applyBorder="1"/>
    <xf numFmtId="164" fontId="2" fillId="0" borderId="0" xfId="3" applyFont="1"/>
    <xf numFmtId="0" fontId="3" fillId="0" borderId="0" xfId="0" applyFont="1"/>
    <xf numFmtId="164" fontId="7" fillId="6" borderId="6" xfId="3" applyFont="1" applyFill="1" applyBorder="1" applyAlignment="1">
      <alignment horizontal="center" vertical="center"/>
    </xf>
    <xf numFmtId="164" fontId="7" fillId="6" borderId="7" xfId="3" applyFont="1" applyFill="1" applyBorder="1" applyAlignment="1">
      <alignment horizontal="center" vertical="center"/>
    </xf>
    <xf numFmtId="164" fontId="7" fillId="7" borderId="5" xfId="3" applyFont="1" applyFill="1" applyBorder="1" applyAlignment="1">
      <alignment horizontal="center" vertical="center"/>
    </xf>
    <xf numFmtId="164" fontId="7" fillId="7" borderId="6" xfId="3" applyFont="1" applyFill="1" applyBorder="1" applyAlignment="1">
      <alignment horizontal="center" vertical="center"/>
    </xf>
    <xf numFmtId="164" fontId="7" fillId="7" borderId="7" xfId="3" applyFont="1" applyFill="1" applyBorder="1" applyAlignment="1">
      <alignment horizontal="center" vertical="center"/>
    </xf>
    <xf numFmtId="164" fontId="7" fillId="7" borderId="8" xfId="3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164" fontId="2" fillId="0" borderId="11" xfId="3" applyFont="1" applyBorder="1"/>
    <xf numFmtId="164" fontId="10" fillId="0" borderId="18" xfId="3" applyFont="1" applyBorder="1"/>
    <xf numFmtId="164" fontId="2" fillId="0" borderId="12" xfId="3" applyFont="1" applyBorder="1"/>
    <xf numFmtId="164" fontId="2" fillId="0" borderId="13" xfId="3" applyFont="1" applyBorder="1"/>
    <xf numFmtId="164" fontId="2" fillId="0" borderId="14" xfId="3" applyFont="1" applyBorder="1"/>
    <xf numFmtId="164" fontId="2" fillId="0" borderId="15" xfId="3" applyFont="1" applyBorder="1"/>
    <xf numFmtId="164" fontId="2" fillId="0" borderId="16" xfId="3" applyFont="1" applyBorder="1"/>
    <xf numFmtId="0" fontId="9" fillId="0" borderId="18" xfId="0" applyFont="1" applyBorder="1" applyAlignment="1">
      <alignment horizontal="center"/>
    </xf>
    <xf numFmtId="164" fontId="7" fillId="0" borderId="17" xfId="3" applyFont="1" applyBorder="1"/>
    <xf numFmtId="164" fontId="2" fillId="0" borderId="18" xfId="3" applyFont="1" applyBorder="1"/>
    <xf numFmtId="164" fontId="2" fillId="0" borderId="19" xfId="3" applyFont="1" applyBorder="1"/>
    <xf numFmtId="164" fontId="2" fillId="0" borderId="17" xfId="3" applyFont="1" applyBorder="1"/>
    <xf numFmtId="164" fontId="2" fillId="0" borderId="20" xfId="3" applyFont="1" applyBorder="1"/>
    <xf numFmtId="0" fontId="9" fillId="0" borderId="22" xfId="0" applyFont="1" applyBorder="1" applyAlignment="1">
      <alignment horizontal="center"/>
    </xf>
    <xf numFmtId="164" fontId="2" fillId="0" borderId="22" xfId="3" applyFont="1" applyBorder="1"/>
    <xf numFmtId="164" fontId="2" fillId="0" borderId="23" xfId="3" applyFont="1" applyBorder="1"/>
    <xf numFmtId="164" fontId="2" fillId="0" borderId="21" xfId="3" applyFont="1" applyBorder="1"/>
    <xf numFmtId="164" fontId="9" fillId="7" borderId="5" xfId="3" applyFont="1" applyFill="1" applyBorder="1"/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4" fontId="10" fillId="0" borderId="25" xfId="3" applyFont="1" applyBorder="1"/>
    <xf numFmtId="164" fontId="2" fillId="0" borderId="33" xfId="3" applyFont="1" applyBorder="1"/>
    <xf numFmtId="164" fontId="10" fillId="0" borderId="14" xfId="3" applyFont="1" applyBorder="1"/>
    <xf numFmtId="164" fontId="2" fillId="0" borderId="25" xfId="3" applyFont="1" applyBorder="1"/>
    <xf numFmtId="166" fontId="2" fillId="0" borderId="10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/>
    </xf>
    <xf numFmtId="164" fontId="10" fillId="0" borderId="26" xfId="3" applyFont="1" applyBorder="1"/>
    <xf numFmtId="164" fontId="2" fillId="0" borderId="10" xfId="3" applyFont="1" applyBorder="1"/>
    <xf numFmtId="166" fontId="2" fillId="0" borderId="17" xfId="1" applyNumberFormat="1" applyFont="1" applyBorder="1" applyAlignment="1">
      <alignment horizontal="center"/>
    </xf>
    <xf numFmtId="166" fontId="2" fillId="0" borderId="18" xfId="1" applyNumberFormat="1" applyFont="1" applyBorder="1" applyAlignment="1">
      <alignment horizontal="center"/>
    </xf>
    <xf numFmtId="164" fontId="2" fillId="0" borderId="34" xfId="3" applyFont="1" applyBorder="1"/>
    <xf numFmtId="164" fontId="2" fillId="0" borderId="24" xfId="3" applyFont="1" applyBorder="1"/>
    <xf numFmtId="164" fontId="2" fillId="0" borderId="26" xfId="3" applyFont="1" applyBorder="1"/>
    <xf numFmtId="0" fontId="2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6" fontId="2" fillId="0" borderId="19" xfId="1" applyNumberFormat="1" applyFont="1" applyBorder="1" applyAlignment="1">
      <alignment vertical="center"/>
    </xf>
    <xf numFmtId="166" fontId="2" fillId="0" borderId="17" xfId="1" applyNumberFormat="1" applyFont="1" applyBorder="1" applyAlignment="1">
      <alignment horizontal="center" vertical="center"/>
    </xf>
    <xf numFmtId="166" fontId="2" fillId="0" borderId="18" xfId="1" applyNumberFormat="1" applyFont="1" applyBorder="1" applyAlignment="1">
      <alignment horizontal="center" vertical="center"/>
    </xf>
    <xf numFmtId="164" fontId="2" fillId="0" borderId="18" xfId="3" applyFont="1" applyBorder="1" applyAlignment="1">
      <alignment vertical="center"/>
    </xf>
    <xf numFmtId="164" fontId="2" fillId="0" borderId="26" xfId="3" applyFont="1" applyBorder="1" applyAlignment="1">
      <alignment vertical="center"/>
    </xf>
    <xf numFmtId="164" fontId="2" fillId="0" borderId="34" xfId="3" applyFont="1" applyBorder="1" applyAlignment="1">
      <alignment vertical="center"/>
    </xf>
    <xf numFmtId="164" fontId="2" fillId="0" borderId="19" xfId="3" applyFont="1" applyBorder="1" applyAlignment="1">
      <alignment vertical="center"/>
    </xf>
    <xf numFmtId="164" fontId="2" fillId="0" borderId="17" xfId="3" applyFont="1" applyBorder="1" applyAlignment="1">
      <alignment vertical="center"/>
    </xf>
    <xf numFmtId="164" fontId="10" fillId="0" borderId="18" xfId="3" applyFont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8" xfId="3" applyFont="1" applyBorder="1"/>
    <xf numFmtId="0" fontId="7" fillId="0" borderId="22" xfId="0" applyFont="1" applyBorder="1" applyAlignment="1">
      <alignment horizontal="center"/>
    </xf>
    <xf numFmtId="166" fontId="2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164" fontId="2" fillId="0" borderId="28" xfId="3" applyFont="1" applyBorder="1"/>
    <xf numFmtId="164" fontId="2" fillId="0" borderId="35" xfId="3" applyFont="1" applyBorder="1"/>
    <xf numFmtId="164" fontId="2" fillId="6" borderId="5" xfId="3" applyFont="1" applyFill="1" applyBorder="1"/>
    <xf numFmtId="164" fontId="2" fillId="6" borderId="6" xfId="3" applyFont="1" applyFill="1" applyBorder="1"/>
    <xf numFmtId="164" fontId="2" fillId="7" borderId="5" xfId="3" applyFont="1" applyFill="1" applyBorder="1"/>
    <xf numFmtId="164" fontId="7" fillId="6" borderId="8" xfId="3" applyFont="1" applyFill="1" applyBorder="1" applyAlignment="1">
      <alignment horizontal="center" vertical="center" wrapText="1"/>
    </xf>
    <xf numFmtId="164" fontId="7" fillId="6" borderId="36" xfId="3" applyFont="1" applyFill="1" applyBorder="1" applyAlignment="1">
      <alignment horizontal="center" vertical="center"/>
    </xf>
    <xf numFmtId="164" fontId="7" fillId="0" borderId="20" xfId="3" applyFont="1" applyBorder="1"/>
    <xf numFmtId="164" fontId="7" fillId="0" borderId="27" xfId="3" applyFont="1" applyBorder="1"/>
    <xf numFmtId="164" fontId="9" fillId="6" borderId="8" xfId="3" applyFont="1" applyFill="1" applyBorder="1"/>
    <xf numFmtId="164" fontId="9" fillId="6" borderId="36" xfId="3" applyFont="1" applyFill="1" applyBorder="1"/>
    <xf numFmtId="164" fontId="9" fillId="7" borderId="37" xfId="3" applyFont="1" applyFill="1" applyBorder="1"/>
    <xf numFmtId="164" fontId="7" fillId="6" borderId="32" xfId="3" applyFont="1" applyFill="1" applyBorder="1" applyAlignment="1">
      <alignment horizontal="center" vertical="center" wrapText="1"/>
    </xf>
    <xf numFmtId="166" fontId="2" fillId="0" borderId="15" xfId="1" applyNumberFormat="1" applyFont="1" applyBorder="1" applyAlignment="1">
      <alignment horizontal="center"/>
    </xf>
    <xf numFmtId="164" fontId="7" fillId="0" borderId="16" xfId="3" applyFont="1" applyBorder="1"/>
    <xf numFmtId="164" fontId="2" fillId="0" borderId="38" xfId="3" applyFont="1" applyBorder="1"/>
    <xf numFmtId="166" fontId="2" fillId="0" borderId="12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/>
    </xf>
    <xf numFmtId="166" fontId="2" fillId="0" borderId="19" xfId="1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/>
    </xf>
    <xf numFmtId="164" fontId="2" fillId="6" borderId="37" xfId="3" applyFont="1" applyFill="1" applyBorder="1"/>
    <xf numFmtId="164" fontId="7" fillId="6" borderId="2" xfId="3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164" fontId="7" fillId="0" borderId="27" xfId="3" applyFont="1" applyBorder="1" applyAlignment="1">
      <alignment vertical="center"/>
    </xf>
    <xf numFmtId="164" fontId="2" fillId="0" borderId="24" xfId="3" applyFont="1" applyBorder="1" applyAlignment="1">
      <alignment vertical="center"/>
    </xf>
    <xf numFmtId="166" fontId="2" fillId="9" borderId="20" xfId="1" applyNumberFormat="1" applyFont="1" applyFill="1" applyBorder="1" applyAlignment="1">
      <alignment vertical="center"/>
    </xf>
    <xf numFmtId="166" fontId="9" fillId="12" borderId="8" xfId="1" applyNumberFormat="1" applyFont="1" applyFill="1" applyBorder="1"/>
    <xf numFmtId="0" fontId="7" fillId="12" borderId="29" xfId="0" applyFont="1" applyFill="1" applyBorder="1" applyAlignment="1">
      <alignment horizontal="center"/>
    </xf>
    <xf numFmtId="0" fontId="7" fillId="12" borderId="30" xfId="0" applyFont="1" applyFill="1" applyBorder="1" applyAlignment="1">
      <alignment horizontal="center"/>
    </xf>
    <xf numFmtId="164" fontId="7" fillId="12" borderId="5" xfId="3" applyFont="1" applyFill="1" applyBorder="1"/>
    <xf numFmtId="164" fontId="7" fillId="12" borderId="6" xfId="3" applyFont="1" applyFill="1" applyBorder="1"/>
    <xf numFmtId="164" fontId="7" fillId="12" borderId="7" xfId="3" applyFont="1" applyFill="1" applyBorder="1"/>
    <xf numFmtId="164" fontId="7" fillId="12" borderId="9" xfId="3" applyFont="1" applyFill="1" applyBorder="1"/>
    <xf numFmtId="164" fontId="7" fillId="12" borderId="36" xfId="3" applyFont="1" applyFill="1" applyBorder="1"/>
    <xf numFmtId="166" fontId="7" fillId="12" borderId="8" xfId="0" applyNumberFormat="1" applyFont="1" applyFill="1" applyBorder="1"/>
    <xf numFmtId="9" fontId="2" fillId="0" borderId="0" xfId="2" applyFont="1" applyAlignment="1">
      <alignment horizontal="center"/>
    </xf>
    <xf numFmtId="164" fontId="7" fillId="13" borderId="5" xfId="3" applyFont="1" applyFill="1" applyBorder="1" applyAlignment="1">
      <alignment horizontal="center" vertical="center"/>
    </xf>
    <xf numFmtId="164" fontId="7" fillId="13" borderId="6" xfId="3" applyFont="1" applyFill="1" applyBorder="1" applyAlignment="1">
      <alignment horizontal="center" vertical="center"/>
    </xf>
    <xf numFmtId="164" fontId="7" fillId="13" borderId="7" xfId="3" applyFont="1" applyFill="1" applyBorder="1" applyAlignment="1">
      <alignment horizontal="center" vertical="center"/>
    </xf>
    <xf numFmtId="164" fontId="7" fillId="14" borderId="8" xfId="3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166" fontId="2" fillId="9" borderId="27" xfId="1" applyNumberFormat="1" applyFont="1" applyFill="1" applyBorder="1"/>
    <xf numFmtId="164" fontId="7" fillId="0" borderId="19" xfId="3" applyFont="1" applyBorder="1"/>
    <xf numFmtId="164" fontId="2" fillId="0" borderId="20" xfId="3" applyFont="1" applyBorder="1" applyAlignment="1">
      <alignment vertical="center"/>
    </xf>
    <xf numFmtId="164" fontId="2" fillId="13" borderId="5" xfId="3" applyFont="1" applyFill="1" applyBorder="1"/>
    <xf numFmtId="164" fontId="2" fillId="13" borderId="29" xfId="3" applyFont="1" applyFill="1" applyBorder="1"/>
    <xf numFmtId="164" fontId="2" fillId="14" borderId="8" xfId="3" applyFont="1" applyFill="1" applyBorder="1"/>
    <xf numFmtId="166" fontId="2" fillId="7" borderId="37" xfId="0" applyNumberFormat="1" applyFont="1" applyFill="1" applyBorder="1"/>
    <xf numFmtId="0" fontId="2" fillId="0" borderId="0" xfId="1" applyNumberFormat="1" applyFont="1"/>
    <xf numFmtId="0" fontId="2" fillId="0" borderId="0" xfId="3" applyNumberFormat="1" applyFont="1"/>
    <xf numFmtId="0" fontId="13" fillId="4" borderId="8" xfId="3" applyNumberFormat="1" applyFont="1" applyFill="1" applyBorder="1" applyAlignment="1">
      <alignment vertical="center"/>
    </xf>
    <xf numFmtId="0" fontId="13" fillId="4" borderId="0" xfId="3" applyNumberFormat="1" applyFont="1" applyFill="1" applyAlignment="1">
      <alignment vertical="center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167" fontId="11" fillId="0" borderId="18" xfId="0" applyNumberFormat="1" applyFont="1" applyFill="1" applyBorder="1"/>
    <xf numFmtId="9" fontId="12" fillId="0" borderId="0" xfId="2" applyFont="1" applyFill="1"/>
    <xf numFmtId="9" fontId="12" fillId="0" borderId="0" xfId="2" applyFont="1" applyFill="1" applyAlignment="1">
      <alignment horizontal="center"/>
    </xf>
    <xf numFmtId="166" fontId="2" fillId="0" borderId="39" xfId="1" applyNumberFormat="1" applyFont="1" applyBorder="1" applyAlignment="1">
      <alignment horizontal="center"/>
    </xf>
    <xf numFmtId="166" fontId="2" fillId="0" borderId="40" xfId="1" applyNumberFormat="1" applyFont="1" applyBorder="1" applyAlignment="1">
      <alignment horizontal="center"/>
    </xf>
    <xf numFmtId="166" fontId="2" fillId="0" borderId="41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 wrapText="1"/>
    </xf>
    <xf numFmtId="164" fontId="6" fillId="3" borderId="2" xfId="3" applyFont="1" applyFill="1" applyBorder="1" applyAlignment="1">
      <alignment horizontal="center" vertical="center" wrapText="1"/>
    </xf>
    <xf numFmtId="164" fontId="6" fillId="3" borderId="7" xfId="3" applyFont="1" applyFill="1" applyBorder="1" applyAlignment="1">
      <alignment horizontal="center" vertical="center" wrapText="1"/>
    </xf>
    <xf numFmtId="164" fontId="6" fillId="3" borderId="30" xfId="3" applyFont="1" applyFill="1" applyBorder="1" applyAlignment="1">
      <alignment horizontal="center" vertical="center" wrapText="1"/>
    </xf>
    <xf numFmtId="164" fontId="6" fillId="3" borderId="31" xfId="3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29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164" fontId="6" fillId="3" borderId="29" xfId="3" applyFont="1" applyFill="1" applyBorder="1" applyAlignment="1">
      <alignment horizontal="center" vertical="center" wrapText="1"/>
    </xf>
    <xf numFmtId="0" fontId="9" fillId="13" borderId="29" xfId="0" applyFont="1" applyFill="1" applyBorder="1" applyAlignment="1">
      <alignment horizontal="center" vertical="center" wrapText="1"/>
    </xf>
    <xf numFmtId="0" fontId="9" fillId="13" borderId="30" xfId="0" applyFont="1" applyFill="1" applyBorder="1" applyAlignment="1">
      <alignment horizontal="center" vertical="center" wrapText="1"/>
    </xf>
    <xf numFmtId="0" fontId="9" fillId="13" borderId="31" xfId="0" applyFont="1" applyFill="1" applyBorder="1" applyAlignment="1">
      <alignment horizontal="center" vertical="center" wrapText="1"/>
    </xf>
    <xf numFmtId="0" fontId="9" fillId="11" borderId="29" xfId="0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9" fillId="11" borderId="31" xfId="0" applyFont="1" applyFill="1" applyBorder="1" applyAlignment="1">
      <alignment horizontal="center"/>
    </xf>
    <xf numFmtId="0" fontId="9" fillId="4" borderId="29" xfId="3" applyNumberFormat="1" applyFont="1" applyFill="1" applyBorder="1" applyAlignment="1">
      <alignment horizontal="center"/>
    </xf>
    <xf numFmtId="0" fontId="9" fillId="4" borderId="30" xfId="3" applyNumberFormat="1" applyFont="1" applyFill="1" applyBorder="1" applyAlignment="1">
      <alignment horizontal="center"/>
    </xf>
    <xf numFmtId="0" fontId="9" fillId="12" borderId="29" xfId="0" applyFont="1" applyFill="1" applyBorder="1" applyAlignment="1">
      <alignment horizontal="center"/>
    </xf>
    <xf numFmtId="0" fontId="9" fillId="12" borderId="30" xfId="0" applyFont="1" applyFill="1" applyBorder="1" applyAlignment="1">
      <alignment horizontal="center"/>
    </xf>
    <xf numFmtId="0" fontId="9" fillId="12" borderId="31" xfId="0" applyFont="1" applyFill="1" applyBorder="1" applyAlignment="1">
      <alignment horizontal="center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14404065-335D-422E-9BE7-DC19C304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X86"/>
  <sheetViews>
    <sheetView tabSelected="1" zoomScale="84" zoomScaleNormal="52" workbookViewId="0">
      <selection activeCell="C30" sqref="C30"/>
    </sheetView>
  </sheetViews>
  <sheetFormatPr baseColWidth="10" defaultRowHeight="14.25"/>
  <cols>
    <col min="1" max="1" width="4.85546875" style="1" customWidth="1"/>
    <col min="2" max="2" width="38.28515625" style="1" bestFit="1" customWidth="1"/>
    <col min="3" max="3" width="25" style="1" customWidth="1"/>
    <col min="4" max="4" width="18.42578125" style="2" customWidth="1"/>
    <col min="5" max="5" width="13.140625" style="3" customWidth="1"/>
    <col min="6" max="6" width="12.42578125" style="3" customWidth="1"/>
    <col min="7" max="7" width="13.28515625" style="3" customWidth="1"/>
    <col min="8" max="8" width="17" style="47" customWidth="1"/>
    <col min="9" max="9" width="15.5703125" style="47" hidden="1" customWidth="1"/>
    <col min="10" max="10" width="18.28515625" style="47" hidden="1" customWidth="1"/>
    <col min="11" max="11" width="14.140625" style="47" hidden="1" customWidth="1"/>
    <col min="12" max="12" width="16.5703125" style="47" hidden="1" customWidth="1"/>
    <col min="13" max="13" width="15.7109375" style="47" hidden="1" customWidth="1"/>
    <col min="14" max="14" width="13.85546875" style="47" hidden="1" customWidth="1"/>
    <col min="15" max="15" width="14.7109375" style="47" hidden="1" customWidth="1"/>
    <col min="16" max="16" width="17.140625" style="47" customWidth="1"/>
    <col min="17" max="17" width="13.7109375" style="47" customWidth="1"/>
    <col min="18" max="18" width="11.42578125" style="47" hidden="1" customWidth="1"/>
    <col min="19" max="19" width="14.28515625" style="47" hidden="1" customWidth="1"/>
    <col min="20" max="20" width="12.7109375" style="47" hidden="1" customWidth="1"/>
    <col min="21" max="21" width="13.140625" style="47" hidden="1" customWidth="1"/>
    <col min="22" max="22" width="12.7109375" style="47" hidden="1" customWidth="1"/>
    <col min="23" max="23" width="18.5703125" style="47" hidden="1" customWidth="1"/>
    <col min="24" max="24" width="13.85546875" style="47" hidden="1" customWidth="1"/>
    <col min="25" max="25" width="14.7109375" style="47" hidden="1" customWidth="1"/>
    <col min="26" max="26" width="13.85546875" style="47" hidden="1" customWidth="1"/>
    <col min="27" max="27" width="13" style="47" hidden="1" customWidth="1"/>
    <col min="28" max="28" width="16.5703125" style="47" customWidth="1"/>
    <col min="29" max="29" width="13.5703125" style="47" customWidth="1"/>
    <col min="30" max="30" width="11.42578125" style="47" hidden="1" customWidth="1"/>
    <col min="31" max="31" width="13.7109375" style="47" hidden="1" customWidth="1"/>
    <col min="32" max="32" width="12.85546875" style="47" hidden="1" customWidth="1"/>
    <col min="33" max="33" width="17" style="47" customWidth="1"/>
    <col min="34" max="34" width="16.42578125" style="1" customWidth="1"/>
    <col min="35" max="38" width="11.42578125" style="1" customWidth="1"/>
    <col min="39" max="39" width="13.85546875" style="1" customWidth="1"/>
    <col min="40" max="45" width="11.42578125" style="1" customWidth="1"/>
    <col min="46" max="47" width="11.42578125" style="1" hidden="1" customWidth="1"/>
    <col min="48" max="48" width="19.140625" style="1" hidden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/>
    <row r="3" spans="1:34">
      <c r="B3" s="48" t="s">
        <v>0</v>
      </c>
    </row>
    <row r="4" spans="1:34">
      <c r="B4" s="48" t="s">
        <v>1</v>
      </c>
    </row>
    <row r="5" spans="1:34" ht="14.25" customHeight="1">
      <c r="B5" s="48" t="s">
        <v>2</v>
      </c>
      <c r="H5" s="166" t="s">
        <v>3</v>
      </c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4" ht="14.25" customHeight="1"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4"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</row>
    <row r="10" spans="1:34">
      <c r="B10" s="4" t="s">
        <v>4</v>
      </c>
    </row>
    <row r="11" spans="1:34">
      <c r="B11" s="4" t="s">
        <v>5</v>
      </c>
    </row>
    <row r="12" spans="1:34">
      <c r="B12" s="4" t="s">
        <v>40</v>
      </c>
    </row>
    <row r="13" spans="1:34" ht="15" thickBot="1"/>
    <row r="14" spans="1:34" ht="42" customHeight="1" thickBot="1">
      <c r="A14" s="21"/>
      <c r="B14" s="167" t="s">
        <v>6</v>
      </c>
      <c r="C14" s="167"/>
      <c r="D14" s="168"/>
      <c r="E14" s="169" t="s">
        <v>7</v>
      </c>
      <c r="F14" s="170"/>
      <c r="G14" s="171"/>
      <c r="H14" s="172" t="s">
        <v>8</v>
      </c>
      <c r="I14" s="173"/>
      <c r="J14" s="173"/>
      <c r="K14" s="173"/>
      <c r="L14" s="173"/>
      <c r="M14" s="173"/>
      <c r="N14" s="174"/>
      <c r="O14" s="175"/>
      <c r="P14" s="175"/>
      <c r="Q14" s="175"/>
      <c r="R14" s="175"/>
      <c r="S14" s="175"/>
      <c r="T14" s="176"/>
      <c r="U14" s="177" t="s">
        <v>9</v>
      </c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9"/>
    </row>
    <row r="15" spans="1:34" ht="45.75" thickBot="1">
      <c r="A15" s="22" t="s">
        <v>10</v>
      </c>
      <c r="B15" s="23" t="s">
        <v>11</v>
      </c>
      <c r="C15" s="23" t="s">
        <v>12</v>
      </c>
      <c r="D15" s="24" t="s">
        <v>13</v>
      </c>
      <c r="E15" s="22">
        <v>1</v>
      </c>
      <c r="F15" s="23">
        <v>2</v>
      </c>
      <c r="G15" s="25">
        <v>3</v>
      </c>
      <c r="H15" s="110" t="s">
        <v>14</v>
      </c>
      <c r="I15" s="111" t="s">
        <v>15</v>
      </c>
      <c r="J15" s="49" t="s">
        <v>16</v>
      </c>
      <c r="K15" s="49" t="s">
        <v>17</v>
      </c>
      <c r="L15" s="126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26" t="s">
        <v>28</v>
      </c>
    </row>
    <row r="16" spans="1:34" ht="15">
      <c r="A16" s="5">
        <v>1</v>
      </c>
      <c r="B16" s="6" t="s">
        <v>29</v>
      </c>
      <c r="C16" s="55" t="s">
        <v>30</v>
      </c>
      <c r="D16" s="7">
        <f>88028346*12</f>
        <v>1056340152</v>
      </c>
      <c r="E16" s="8"/>
      <c r="F16" s="9"/>
      <c r="G16" s="10"/>
      <c r="H16" s="112">
        <f>SUM(I16:T16)</f>
        <v>792255114</v>
      </c>
      <c r="I16" s="77">
        <v>88028346</v>
      </c>
      <c r="J16" s="57">
        <v>88028346</v>
      </c>
      <c r="K16" s="57">
        <v>88028346</v>
      </c>
      <c r="L16" s="27">
        <v>88028346</v>
      </c>
      <c r="M16" s="56">
        <v>88028346</v>
      </c>
      <c r="N16" s="27">
        <v>88028346</v>
      </c>
      <c r="O16" s="56">
        <v>88028346</v>
      </c>
      <c r="P16" s="56">
        <v>88028346</v>
      </c>
      <c r="Q16" s="56">
        <v>88028346</v>
      </c>
      <c r="R16" s="56"/>
      <c r="S16" s="56"/>
      <c r="T16" s="58"/>
      <c r="U16" s="59">
        <v>88028346</v>
      </c>
      <c r="V16" s="57">
        <v>88028346</v>
      </c>
      <c r="W16" s="27">
        <v>88028346</v>
      </c>
      <c r="X16" s="27">
        <v>88028346</v>
      </c>
      <c r="Y16" s="60">
        <v>88028346</v>
      </c>
      <c r="Z16" s="27">
        <v>88028346</v>
      </c>
      <c r="AA16" s="60">
        <v>88028346</v>
      </c>
      <c r="AB16" s="60">
        <v>88028346</v>
      </c>
      <c r="AC16" s="60">
        <v>88028346</v>
      </c>
      <c r="AD16" s="60"/>
      <c r="AE16" s="60"/>
      <c r="AF16" s="61"/>
      <c r="AG16" s="62">
        <f>SUM(U16:AF16)</f>
        <v>792255114</v>
      </c>
      <c r="AH16" s="28">
        <f t="shared" ref="AH16:AH29" si="0">+H16-AG16</f>
        <v>0</v>
      </c>
    </row>
    <row r="17" spans="1:50" ht="15">
      <c r="A17" s="11">
        <v>2</v>
      </c>
      <c r="B17" s="12" t="s">
        <v>31</v>
      </c>
      <c r="C17" s="63" t="s">
        <v>30</v>
      </c>
      <c r="D17" s="13">
        <f>2338421*12</f>
        <v>28061052</v>
      </c>
      <c r="E17" s="14"/>
      <c r="F17" s="15"/>
      <c r="G17" s="16"/>
      <c r="H17" s="113">
        <f>SUM(I17:T17)</f>
        <v>21045789</v>
      </c>
      <c r="I17" s="86">
        <v>2338421</v>
      </c>
      <c r="J17" s="57">
        <v>2338421</v>
      </c>
      <c r="K17" s="57">
        <v>2338421</v>
      </c>
      <c r="L17" s="27">
        <v>2338421</v>
      </c>
      <c r="M17" s="65">
        <v>2338421</v>
      </c>
      <c r="N17" s="27">
        <v>2338421</v>
      </c>
      <c r="O17" s="65">
        <v>2338421</v>
      </c>
      <c r="P17" s="65">
        <v>2338421</v>
      </c>
      <c r="Q17" s="65">
        <v>2338421</v>
      </c>
      <c r="R17" s="65"/>
      <c r="S17" s="65"/>
      <c r="T17" s="66"/>
      <c r="U17" s="67">
        <v>2338421</v>
      </c>
      <c r="V17" s="57">
        <v>2338421</v>
      </c>
      <c r="W17" s="27">
        <v>2338421</v>
      </c>
      <c r="X17" s="27">
        <v>2338421</v>
      </c>
      <c r="Y17" s="65">
        <v>2338421</v>
      </c>
      <c r="Z17" s="27">
        <v>2338421</v>
      </c>
      <c r="AA17" s="65">
        <v>2338421</v>
      </c>
      <c r="AB17" s="65">
        <v>2338421</v>
      </c>
      <c r="AC17" s="65">
        <v>2338421</v>
      </c>
      <c r="AD17" s="65"/>
      <c r="AE17" s="65"/>
      <c r="AF17" s="66"/>
      <c r="AG17" s="68">
        <f t="shared" ref="AG17:AG28" si="1">SUM(U17:AF17)</f>
        <v>21045789</v>
      </c>
      <c r="AH17" s="29">
        <f t="shared" si="0"/>
        <v>0</v>
      </c>
    </row>
    <row r="18" spans="1:50" ht="15" hidden="1">
      <c r="A18" s="11">
        <v>3</v>
      </c>
      <c r="B18" s="12" t="s">
        <v>32</v>
      </c>
      <c r="C18" s="63" t="s">
        <v>30</v>
      </c>
      <c r="D18" s="13"/>
      <c r="E18" s="14"/>
      <c r="F18" s="15"/>
      <c r="G18" s="16"/>
      <c r="H18" s="113">
        <f t="shared" ref="H18:H25" si="2">SUM(I18:T18)</f>
        <v>0</v>
      </c>
      <c r="I18" s="86"/>
      <c r="J18" s="57">
        <v>0</v>
      </c>
      <c r="K18" s="65"/>
      <c r="L18" s="65"/>
      <c r="M18" s="65"/>
      <c r="N18" s="65"/>
      <c r="O18" s="65"/>
      <c r="P18" s="65"/>
      <c r="Q18" s="65"/>
      <c r="R18" s="65"/>
      <c r="S18" s="65"/>
      <c r="T18" s="66"/>
      <c r="U18" s="67"/>
      <c r="V18" s="57">
        <v>0</v>
      </c>
      <c r="W18" s="65"/>
      <c r="X18" s="65"/>
      <c r="Y18" s="65"/>
      <c r="Z18" s="65"/>
      <c r="AA18" s="65"/>
      <c r="AB18" s="65"/>
      <c r="AC18" s="65"/>
      <c r="AD18" s="65"/>
      <c r="AE18" s="65"/>
      <c r="AF18" s="66"/>
      <c r="AG18" s="68">
        <f t="shared" si="1"/>
        <v>0</v>
      </c>
      <c r="AH18" s="29">
        <f t="shared" si="0"/>
        <v>0</v>
      </c>
    </row>
    <row r="19" spans="1:50" ht="15" hidden="1">
      <c r="A19" s="11">
        <v>4</v>
      </c>
      <c r="B19" s="12" t="s">
        <v>33</v>
      </c>
      <c r="C19" s="63" t="s">
        <v>30</v>
      </c>
      <c r="D19" s="13"/>
      <c r="E19" s="14"/>
      <c r="F19" s="15"/>
      <c r="G19" s="16"/>
      <c r="H19" s="113">
        <f t="shared" si="2"/>
        <v>0</v>
      </c>
      <c r="I19" s="86"/>
      <c r="J19" s="57">
        <v>0</v>
      </c>
      <c r="K19" s="65"/>
      <c r="L19" s="65"/>
      <c r="M19" s="65"/>
      <c r="N19" s="65"/>
      <c r="O19" s="65"/>
      <c r="P19" s="65"/>
      <c r="Q19" s="65"/>
      <c r="R19" s="65"/>
      <c r="S19" s="65"/>
      <c r="T19" s="66"/>
      <c r="U19" s="67"/>
      <c r="V19" s="57">
        <v>0</v>
      </c>
      <c r="W19" s="65"/>
      <c r="X19" s="65"/>
      <c r="Y19" s="65"/>
      <c r="Z19" s="65"/>
      <c r="AA19" s="65"/>
      <c r="AB19" s="65"/>
      <c r="AC19" s="65"/>
      <c r="AD19" s="65"/>
      <c r="AE19" s="65"/>
      <c r="AF19" s="66"/>
      <c r="AG19" s="68">
        <f t="shared" si="1"/>
        <v>0</v>
      </c>
      <c r="AH19" s="29">
        <f t="shared" si="0"/>
        <v>0</v>
      </c>
    </row>
    <row r="20" spans="1:50" ht="29.25" hidden="1">
      <c r="A20" s="11">
        <v>5</v>
      </c>
      <c r="B20" s="17" t="s">
        <v>34</v>
      </c>
      <c r="C20" s="63" t="s">
        <v>30</v>
      </c>
      <c r="D20" s="13"/>
      <c r="E20" s="14"/>
      <c r="F20" s="15"/>
      <c r="G20" s="16"/>
      <c r="H20" s="113">
        <f t="shared" si="2"/>
        <v>0</v>
      </c>
      <c r="I20" s="86"/>
      <c r="J20" s="57">
        <v>0</v>
      </c>
      <c r="K20" s="65"/>
      <c r="L20" s="65"/>
      <c r="M20" s="65"/>
      <c r="N20" s="65"/>
      <c r="O20" s="65"/>
      <c r="P20" s="65"/>
      <c r="Q20" s="65"/>
      <c r="R20" s="65"/>
      <c r="S20" s="65"/>
      <c r="T20" s="66"/>
      <c r="U20" s="67"/>
      <c r="V20" s="57">
        <v>0</v>
      </c>
      <c r="W20" s="65"/>
      <c r="X20" s="65"/>
      <c r="Y20" s="65"/>
      <c r="Z20" s="65"/>
      <c r="AA20" s="65"/>
      <c r="AB20" s="65"/>
      <c r="AC20" s="65"/>
      <c r="AD20" s="65"/>
      <c r="AE20" s="65"/>
      <c r="AF20" s="66"/>
      <c r="AG20" s="68">
        <f t="shared" si="1"/>
        <v>0</v>
      </c>
      <c r="AH20" s="29">
        <f t="shared" si="0"/>
        <v>0</v>
      </c>
    </row>
    <row r="21" spans="1:50" ht="15">
      <c r="A21" s="11">
        <v>6</v>
      </c>
      <c r="B21" s="12" t="s">
        <v>35</v>
      </c>
      <c r="C21" s="63" t="s">
        <v>30</v>
      </c>
      <c r="D21" s="13">
        <f>257520*12</f>
        <v>3090240</v>
      </c>
      <c r="E21" s="14"/>
      <c r="F21" s="15"/>
      <c r="G21" s="16"/>
      <c r="H21" s="113">
        <f t="shared" si="2"/>
        <v>3079711.1100000003</v>
      </c>
      <c r="I21" s="86">
        <v>257520</v>
      </c>
      <c r="J21" s="57">
        <v>271943</v>
      </c>
      <c r="K21" s="57">
        <v>497108.11000000004</v>
      </c>
      <c r="L21" s="27">
        <v>342190</v>
      </c>
      <c r="M21" s="65">
        <v>342190</v>
      </c>
      <c r="N21" s="27">
        <v>342190</v>
      </c>
      <c r="O21" s="65">
        <v>342190</v>
      </c>
      <c r="P21" s="65">
        <v>342190</v>
      </c>
      <c r="Q21" s="65">
        <v>342190</v>
      </c>
      <c r="R21" s="65"/>
      <c r="S21" s="65"/>
      <c r="T21" s="66"/>
      <c r="U21" s="67">
        <v>257520</v>
      </c>
      <c r="V21" s="57">
        <v>271943</v>
      </c>
      <c r="W21" s="65">
        <v>497108</v>
      </c>
      <c r="X21" s="27">
        <v>342190</v>
      </c>
      <c r="Y21" s="65">
        <v>342190</v>
      </c>
      <c r="Z21" s="27">
        <v>342190</v>
      </c>
      <c r="AA21" s="65">
        <v>342190</v>
      </c>
      <c r="AB21" s="65">
        <v>342190</v>
      </c>
      <c r="AC21" s="65">
        <v>342190</v>
      </c>
      <c r="AD21" s="65"/>
      <c r="AE21" s="65"/>
      <c r="AF21" s="66"/>
      <c r="AG21" s="68">
        <f t="shared" si="1"/>
        <v>3079711</v>
      </c>
      <c r="AH21" s="29">
        <f t="shared" si="0"/>
        <v>0.11000000033527613</v>
      </c>
    </row>
    <row r="22" spans="1:50" ht="15">
      <c r="A22" s="11"/>
      <c r="B22" s="12" t="s">
        <v>78</v>
      </c>
      <c r="C22" s="63" t="s">
        <v>30</v>
      </c>
      <c r="D22" s="13"/>
      <c r="E22" s="14"/>
      <c r="F22" s="15"/>
      <c r="G22" s="16"/>
      <c r="H22" s="113">
        <f t="shared" si="2"/>
        <v>33940864</v>
      </c>
      <c r="I22" s="86"/>
      <c r="J22" s="57"/>
      <c r="K22" s="57"/>
      <c r="L22" s="27">
        <v>11682662</v>
      </c>
      <c r="M22" s="65"/>
      <c r="N22" s="27">
        <v>11129101</v>
      </c>
      <c r="O22" s="65"/>
      <c r="P22" s="65"/>
      <c r="Q22" s="65">
        <v>11129101</v>
      </c>
      <c r="R22" s="65"/>
      <c r="S22" s="65"/>
      <c r="T22" s="66"/>
      <c r="U22" s="67"/>
      <c r="V22" s="57"/>
      <c r="W22" s="65"/>
      <c r="X22" s="27">
        <v>11682662</v>
      </c>
      <c r="Y22" s="65"/>
      <c r="Z22" s="27">
        <v>11129101</v>
      </c>
      <c r="AA22" s="65"/>
      <c r="AB22" s="65"/>
      <c r="AC22" s="65">
        <v>11129101</v>
      </c>
      <c r="AD22" s="65"/>
      <c r="AE22" s="65"/>
      <c r="AF22" s="66"/>
      <c r="AG22" s="68">
        <f t="shared" si="1"/>
        <v>33940864</v>
      </c>
      <c r="AH22" s="29">
        <f t="shared" si="0"/>
        <v>0</v>
      </c>
    </row>
    <row r="23" spans="1:50" ht="15.75" thickBot="1">
      <c r="A23" s="11"/>
      <c r="B23" s="12" t="s">
        <v>79</v>
      </c>
      <c r="C23" s="63" t="s">
        <v>30</v>
      </c>
      <c r="D23" s="13"/>
      <c r="E23" s="14"/>
      <c r="F23" s="15"/>
      <c r="G23" s="16"/>
      <c r="H23" s="113">
        <f t="shared" si="2"/>
        <v>26355332</v>
      </c>
      <c r="I23" s="86"/>
      <c r="J23" s="57"/>
      <c r="K23" s="57"/>
      <c r="L23" s="27">
        <v>13497438</v>
      </c>
      <c r="M23" s="65"/>
      <c r="N23" s="27">
        <v>6428947</v>
      </c>
      <c r="O23" s="65"/>
      <c r="P23" s="65"/>
      <c r="Q23" s="65">
        <v>6428947</v>
      </c>
      <c r="R23" s="65"/>
      <c r="S23" s="65"/>
      <c r="T23" s="66"/>
      <c r="U23" s="67"/>
      <c r="V23" s="57"/>
      <c r="W23" s="65"/>
      <c r="X23" s="27">
        <v>13497438</v>
      </c>
      <c r="Y23" s="65"/>
      <c r="Z23" s="27">
        <v>6428947</v>
      </c>
      <c r="AA23" s="65"/>
      <c r="AB23" s="65"/>
      <c r="AC23" s="65">
        <v>6428947</v>
      </c>
      <c r="AD23" s="65"/>
      <c r="AE23" s="65"/>
      <c r="AF23" s="66"/>
      <c r="AG23" s="68">
        <f t="shared" si="1"/>
        <v>26355332</v>
      </c>
      <c r="AH23" s="29">
        <f t="shared" si="0"/>
        <v>0</v>
      </c>
    </row>
    <row r="24" spans="1:50" ht="15.75" hidden="1" thickBot="1">
      <c r="A24" s="11">
        <v>7</v>
      </c>
      <c r="B24" s="12" t="s">
        <v>36</v>
      </c>
      <c r="C24" s="63" t="s">
        <v>30</v>
      </c>
      <c r="D24" s="13"/>
      <c r="E24" s="14"/>
      <c r="F24" s="15"/>
      <c r="G24" s="16"/>
      <c r="H24" s="113">
        <f t="shared" si="2"/>
        <v>0</v>
      </c>
      <c r="I24" s="86"/>
      <c r="J24" s="57">
        <v>0</v>
      </c>
      <c r="K24" s="65"/>
      <c r="L24" s="65"/>
      <c r="M24" s="65"/>
      <c r="N24" s="65"/>
      <c r="O24" s="65"/>
      <c r="P24" s="65"/>
      <c r="Q24" s="65"/>
      <c r="R24" s="65"/>
      <c r="S24" s="65"/>
      <c r="T24" s="66"/>
      <c r="U24" s="67"/>
      <c r="V24" s="57">
        <v>0</v>
      </c>
      <c r="W24" s="65"/>
      <c r="X24" s="65"/>
      <c r="Y24" s="65"/>
      <c r="Z24" s="65"/>
      <c r="AA24" s="65"/>
      <c r="AB24" s="65"/>
      <c r="AC24" s="65"/>
      <c r="AD24" s="65"/>
      <c r="AE24" s="65"/>
      <c r="AF24" s="66"/>
      <c r="AG24" s="68">
        <f t="shared" si="1"/>
        <v>0</v>
      </c>
      <c r="AH24" s="29">
        <f t="shared" si="0"/>
        <v>0</v>
      </c>
    </row>
    <row r="25" spans="1:50" ht="15.75" hidden="1" thickBot="1">
      <c r="A25" s="11">
        <v>8</v>
      </c>
      <c r="B25" s="12" t="s">
        <v>37</v>
      </c>
      <c r="C25" s="63" t="s">
        <v>30</v>
      </c>
      <c r="D25" s="13"/>
      <c r="E25" s="14"/>
      <c r="F25" s="15"/>
      <c r="G25" s="16"/>
      <c r="H25" s="113">
        <f t="shared" si="2"/>
        <v>0</v>
      </c>
      <c r="I25" s="86"/>
      <c r="J25" s="57">
        <v>0</v>
      </c>
      <c r="K25" s="65"/>
      <c r="L25" s="65"/>
      <c r="M25" s="65"/>
      <c r="N25" s="65"/>
      <c r="O25" s="65"/>
      <c r="P25" s="65"/>
      <c r="Q25" s="65"/>
      <c r="R25" s="65"/>
      <c r="S25" s="65"/>
      <c r="T25" s="66"/>
      <c r="U25" s="67"/>
      <c r="V25" s="57">
        <v>0</v>
      </c>
      <c r="W25" s="65"/>
      <c r="X25" s="65"/>
      <c r="Y25" s="65"/>
      <c r="Z25" s="65"/>
      <c r="AA25" s="65"/>
      <c r="AB25" s="65"/>
      <c r="AC25" s="65"/>
      <c r="AD25" s="65"/>
      <c r="AE25" s="65"/>
      <c r="AF25" s="66"/>
      <c r="AG25" s="68">
        <f t="shared" si="1"/>
        <v>0</v>
      </c>
      <c r="AH25" s="29">
        <f t="shared" si="0"/>
        <v>0</v>
      </c>
    </row>
    <row r="26" spans="1:50" ht="15.75" hidden="1" thickBot="1">
      <c r="A26" s="18">
        <v>9</v>
      </c>
      <c r="B26" s="19" t="s">
        <v>38</v>
      </c>
      <c r="C26" s="69" t="s">
        <v>30</v>
      </c>
      <c r="D26" s="13"/>
      <c r="E26" s="14"/>
      <c r="F26" s="15"/>
      <c r="G26" s="16"/>
      <c r="H26" s="113">
        <f>SUM(I26:T26)</f>
        <v>0</v>
      </c>
      <c r="I26" s="86"/>
      <c r="J26" s="57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67"/>
      <c r="V26" s="57"/>
      <c r="W26" s="65"/>
      <c r="X26" s="65"/>
      <c r="Y26" s="65"/>
      <c r="Z26" s="65"/>
      <c r="AA26" s="65"/>
      <c r="AB26" s="65"/>
      <c r="AC26" s="65"/>
      <c r="AD26" s="65"/>
      <c r="AE26" s="65"/>
      <c r="AF26" s="66"/>
      <c r="AG26" s="68">
        <f t="shared" si="1"/>
        <v>0</v>
      </c>
      <c r="AH26" s="29">
        <f t="shared" si="0"/>
        <v>0</v>
      </c>
    </row>
    <row r="27" spans="1:50" ht="15.75" hidden="1" thickBot="1">
      <c r="A27" s="18">
        <v>12</v>
      </c>
      <c r="B27" s="19" t="s">
        <v>93</v>
      </c>
      <c r="C27" s="69" t="s">
        <v>30</v>
      </c>
      <c r="D27" s="13"/>
      <c r="E27" s="14"/>
      <c r="F27" s="15"/>
      <c r="G27" s="16"/>
      <c r="H27" s="113">
        <f t="shared" ref="H27:H28" si="3">SUM(I27:T27)</f>
        <v>0</v>
      </c>
      <c r="I27" s="86"/>
      <c r="J27" s="57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7"/>
      <c r="V27" s="57"/>
      <c r="W27" s="65"/>
      <c r="X27" s="65"/>
      <c r="Y27" s="65"/>
      <c r="Z27" s="65"/>
      <c r="AA27" s="65"/>
      <c r="AB27" s="65"/>
      <c r="AC27" s="65"/>
      <c r="AD27" s="65"/>
      <c r="AE27" s="65"/>
      <c r="AF27" s="66"/>
      <c r="AG27" s="68">
        <f t="shared" si="1"/>
        <v>0</v>
      </c>
      <c r="AH27" s="29">
        <f t="shared" si="0"/>
        <v>0</v>
      </c>
    </row>
    <row r="28" spans="1:50" ht="15.75" hidden="1" thickBot="1">
      <c r="A28" s="18">
        <v>13</v>
      </c>
      <c r="B28" s="19" t="s">
        <v>94</v>
      </c>
      <c r="C28" s="69" t="s">
        <v>30</v>
      </c>
      <c r="D28" s="13"/>
      <c r="E28" s="14"/>
      <c r="F28" s="15"/>
      <c r="G28" s="16"/>
      <c r="H28" s="113">
        <f t="shared" si="3"/>
        <v>0</v>
      </c>
      <c r="I28" s="86"/>
      <c r="J28" s="57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67"/>
      <c r="V28" s="57"/>
      <c r="W28" s="65"/>
      <c r="X28" s="65"/>
      <c r="Y28" s="65"/>
      <c r="Z28" s="65"/>
      <c r="AA28" s="65"/>
      <c r="AB28" s="65"/>
      <c r="AC28" s="65"/>
      <c r="AD28" s="65"/>
      <c r="AE28" s="65"/>
      <c r="AF28" s="66"/>
      <c r="AG28" s="68">
        <f t="shared" si="1"/>
        <v>0</v>
      </c>
      <c r="AH28" s="29">
        <f t="shared" si="0"/>
        <v>0</v>
      </c>
    </row>
    <row r="29" spans="1:50" ht="15.75" thickBot="1">
      <c r="A29" s="180" t="s">
        <v>39</v>
      </c>
      <c r="B29" s="181"/>
      <c r="C29" s="30"/>
      <c r="D29" s="31">
        <f>SUM(D16:D26)</f>
        <v>1087491444</v>
      </c>
      <c r="E29" s="32"/>
      <c r="F29" s="33"/>
      <c r="G29" s="34"/>
      <c r="H29" s="114">
        <f>SUM(H16:H28)</f>
        <v>876676810.11000001</v>
      </c>
      <c r="I29" s="115">
        <f>SUM(I16:I28)</f>
        <v>90624287</v>
      </c>
      <c r="J29" s="115">
        <f t="shared" ref="J29:T29" si="4">SUM(J16:J28)</f>
        <v>90638710</v>
      </c>
      <c r="K29" s="115">
        <f t="shared" si="4"/>
        <v>90863875.109999999</v>
      </c>
      <c r="L29" s="115">
        <f t="shared" si="4"/>
        <v>115889057</v>
      </c>
      <c r="M29" s="115">
        <f t="shared" si="4"/>
        <v>90708957</v>
      </c>
      <c r="N29" s="115">
        <f t="shared" si="4"/>
        <v>108267005</v>
      </c>
      <c r="O29" s="115">
        <f t="shared" si="4"/>
        <v>90708957</v>
      </c>
      <c r="P29" s="115">
        <f t="shared" si="4"/>
        <v>90708957</v>
      </c>
      <c r="Q29" s="115">
        <f t="shared" si="4"/>
        <v>108267005</v>
      </c>
      <c r="R29" s="115">
        <f t="shared" si="4"/>
        <v>0</v>
      </c>
      <c r="S29" s="115">
        <f t="shared" si="4"/>
        <v>0</v>
      </c>
      <c r="T29" s="115">
        <f t="shared" si="4"/>
        <v>0</v>
      </c>
      <c r="U29" s="73">
        <f>SUM(U16:U28)</f>
        <v>90624287</v>
      </c>
      <c r="V29" s="73">
        <f>SUM(V16:V28)</f>
        <v>90638710</v>
      </c>
      <c r="W29" s="73">
        <f t="shared" ref="W29:AF29" si="5">SUM(W16:W28)</f>
        <v>90863875</v>
      </c>
      <c r="X29" s="73">
        <f t="shared" si="5"/>
        <v>115889057</v>
      </c>
      <c r="Y29" s="73">
        <f t="shared" si="5"/>
        <v>90708957</v>
      </c>
      <c r="Z29" s="73">
        <f t="shared" si="5"/>
        <v>108267005</v>
      </c>
      <c r="AA29" s="73">
        <f t="shared" si="5"/>
        <v>90708957</v>
      </c>
      <c r="AB29" s="73">
        <f t="shared" si="5"/>
        <v>90708957</v>
      </c>
      <c r="AC29" s="73">
        <f t="shared" si="5"/>
        <v>108267005</v>
      </c>
      <c r="AD29" s="73">
        <f t="shared" si="5"/>
        <v>0</v>
      </c>
      <c r="AE29" s="73">
        <f t="shared" si="5"/>
        <v>0</v>
      </c>
      <c r="AF29" s="73">
        <f t="shared" si="5"/>
        <v>0</v>
      </c>
      <c r="AG29" s="116">
        <f>SUM(U29:AF29)</f>
        <v>876676810</v>
      </c>
      <c r="AH29" s="35">
        <f t="shared" si="0"/>
        <v>0.11000001430511475</v>
      </c>
    </row>
    <row r="30" spans="1:50" ht="15" thickBot="1">
      <c r="C30" s="160">
        <v>9941882</v>
      </c>
      <c r="D30" s="161">
        <v>1</v>
      </c>
      <c r="E30" s="162">
        <v>0.7</v>
      </c>
      <c r="F30" s="162">
        <v>0.3</v>
      </c>
      <c r="G30" s="140"/>
    </row>
    <row r="31" spans="1:50" ht="44.25" customHeight="1" thickBot="1">
      <c r="A31" s="36"/>
      <c r="B31" s="182" t="s">
        <v>41</v>
      </c>
      <c r="C31" s="182"/>
      <c r="D31" s="183"/>
      <c r="E31" s="184" t="s">
        <v>7</v>
      </c>
      <c r="F31" s="185"/>
      <c r="G31" s="186"/>
      <c r="H31" s="172" t="s">
        <v>8</v>
      </c>
      <c r="I31" s="173"/>
      <c r="J31" s="173"/>
      <c r="K31" s="173"/>
      <c r="L31" s="173"/>
      <c r="M31" s="173"/>
      <c r="N31" s="187"/>
      <c r="O31" s="175"/>
      <c r="P31" s="175"/>
      <c r="Q31" s="175"/>
      <c r="R31" s="175"/>
      <c r="S31" s="175"/>
      <c r="T31" s="176"/>
      <c r="U31" s="177" t="s">
        <v>9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9"/>
      <c r="AK31" s="188" t="s">
        <v>86</v>
      </c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90"/>
    </row>
    <row r="32" spans="1:50" ht="45.75" thickBot="1">
      <c r="A32" s="37" t="s">
        <v>10</v>
      </c>
      <c r="B32" s="38" t="s">
        <v>11</v>
      </c>
      <c r="C32" s="38" t="s">
        <v>42</v>
      </c>
      <c r="D32" s="39" t="s">
        <v>13</v>
      </c>
      <c r="E32" s="37">
        <v>1</v>
      </c>
      <c r="F32" s="38">
        <v>2</v>
      </c>
      <c r="G32" s="40">
        <v>3</v>
      </c>
      <c r="H32" s="117" t="s">
        <v>14</v>
      </c>
      <c r="I32" s="111" t="s">
        <v>15</v>
      </c>
      <c r="J32" s="49" t="s">
        <v>16</v>
      </c>
      <c r="K32" s="49" t="s">
        <v>17</v>
      </c>
      <c r="L32" s="49" t="s">
        <v>18</v>
      </c>
      <c r="M32" s="49" t="s">
        <v>19</v>
      </c>
      <c r="N32" s="49" t="s">
        <v>20</v>
      </c>
      <c r="O32" s="49" t="s">
        <v>21</v>
      </c>
      <c r="P32" s="49" t="s">
        <v>22</v>
      </c>
      <c r="Q32" s="49" t="s">
        <v>23</v>
      </c>
      <c r="R32" s="49" t="s">
        <v>24</v>
      </c>
      <c r="S32" s="49" t="s">
        <v>25</v>
      </c>
      <c r="T32" s="50" t="s">
        <v>26</v>
      </c>
      <c r="U32" s="51" t="s">
        <v>15</v>
      </c>
      <c r="V32" s="52" t="s">
        <v>16</v>
      </c>
      <c r="W32" s="52" t="s">
        <v>17</v>
      </c>
      <c r="X32" s="52" t="s">
        <v>18</v>
      </c>
      <c r="Y32" s="52" t="s">
        <v>19</v>
      </c>
      <c r="Z32" s="52" t="s">
        <v>20</v>
      </c>
      <c r="AA32" s="52" t="s">
        <v>21</v>
      </c>
      <c r="AB32" s="52" t="s">
        <v>22</v>
      </c>
      <c r="AC32" s="52" t="s">
        <v>23</v>
      </c>
      <c r="AD32" s="52" t="s">
        <v>24</v>
      </c>
      <c r="AE32" s="52" t="s">
        <v>25</v>
      </c>
      <c r="AF32" s="53" t="s">
        <v>26</v>
      </c>
      <c r="AG32" s="54" t="s">
        <v>27</v>
      </c>
      <c r="AH32" s="26" t="s">
        <v>28</v>
      </c>
      <c r="AK32" s="141" t="s">
        <v>15</v>
      </c>
      <c r="AL32" s="142" t="s">
        <v>16</v>
      </c>
      <c r="AM32" s="142" t="s">
        <v>17</v>
      </c>
      <c r="AN32" s="142" t="s">
        <v>18</v>
      </c>
      <c r="AO32" s="142" t="s">
        <v>19</v>
      </c>
      <c r="AP32" s="142" t="s">
        <v>20</v>
      </c>
      <c r="AQ32" s="142" t="s">
        <v>21</v>
      </c>
      <c r="AR32" s="142" t="s">
        <v>22</v>
      </c>
      <c r="AS32" s="142" t="s">
        <v>23</v>
      </c>
      <c r="AT32" s="142" t="s">
        <v>24</v>
      </c>
      <c r="AU32" s="142" t="s">
        <v>25</v>
      </c>
      <c r="AV32" s="143" t="s">
        <v>26</v>
      </c>
      <c r="AW32" s="144" t="s">
        <v>87</v>
      </c>
      <c r="AX32" s="145" t="s">
        <v>88</v>
      </c>
    </row>
    <row r="33" spans="1:50" ht="15.75" thickBot="1">
      <c r="A33" s="5">
        <v>1</v>
      </c>
      <c r="B33" s="6" t="s">
        <v>63</v>
      </c>
      <c r="C33" s="55">
        <v>1393</v>
      </c>
      <c r="D33" s="7">
        <v>101409</v>
      </c>
      <c r="E33" s="74">
        <f>+D33*$E$30</f>
        <v>70986.299999999988</v>
      </c>
      <c r="F33" s="75">
        <f>+D33*F30</f>
        <v>30422.699999999997</v>
      </c>
      <c r="G33" s="118"/>
      <c r="H33" s="119">
        <f>SUM(I33:T33)</f>
        <v>70986.299999999988</v>
      </c>
      <c r="I33" s="120"/>
      <c r="J33" s="76"/>
      <c r="K33" s="77">
        <v>70986.299999999988</v>
      </c>
      <c r="L33" s="56"/>
      <c r="M33" s="56"/>
      <c r="N33" s="56"/>
      <c r="O33" s="56"/>
      <c r="P33" s="56"/>
      <c r="Q33" s="56"/>
      <c r="R33" s="56"/>
      <c r="S33" s="56"/>
      <c r="T33" s="58"/>
      <c r="U33" s="59"/>
      <c r="V33" s="78"/>
      <c r="W33" s="60">
        <v>70986.299999999988</v>
      </c>
      <c r="X33" s="60"/>
      <c r="Y33" s="60"/>
      <c r="Z33" s="60"/>
      <c r="AA33" s="60"/>
      <c r="AB33" s="60"/>
      <c r="AC33" s="60"/>
      <c r="AD33" s="60"/>
      <c r="AE33" s="60"/>
      <c r="AF33" s="60"/>
      <c r="AG33" s="79">
        <f>SUM(U33:AF33)</f>
        <v>70986.299999999988</v>
      </c>
      <c r="AH33" s="28">
        <f t="shared" ref="AH33:AH81" si="6">+H33-AG33</f>
        <v>0</v>
      </c>
      <c r="AK33" s="59"/>
      <c r="AL33" s="78"/>
      <c r="AM33" s="60"/>
      <c r="AN33" s="60"/>
      <c r="AO33" s="60"/>
      <c r="AP33" s="60"/>
      <c r="AQ33" s="60"/>
      <c r="AR33" s="60"/>
      <c r="AS33" s="60"/>
      <c r="AT33" s="60"/>
      <c r="AU33" s="60"/>
      <c r="AV33" s="61"/>
      <c r="AW33" s="62">
        <f>SUM(AK33:AV33)</f>
        <v>0</v>
      </c>
      <c r="AX33" s="28">
        <f>+AG33-AW33</f>
        <v>70986.299999999988</v>
      </c>
    </row>
    <row r="34" spans="1:50" ht="15">
      <c r="A34" s="5">
        <v>2</v>
      </c>
      <c r="B34" s="6" t="s">
        <v>64</v>
      </c>
      <c r="C34" s="55">
        <v>1393</v>
      </c>
      <c r="D34" s="7">
        <v>4560864</v>
      </c>
      <c r="E34" s="80">
        <f>+D34*$E$30</f>
        <v>3192604.8</v>
      </c>
      <c r="F34" s="81">
        <f>+D34*F30</f>
        <v>1368259.2</v>
      </c>
      <c r="G34" s="121"/>
      <c r="H34" s="113">
        <f>SUM(I34:T34)</f>
        <v>3192604.8</v>
      </c>
      <c r="I34" s="77"/>
      <c r="J34" s="82"/>
      <c r="K34" s="77">
        <v>3192604.8</v>
      </c>
      <c r="L34" s="56"/>
      <c r="M34" s="56"/>
      <c r="N34" s="56"/>
      <c r="O34" s="56"/>
      <c r="P34" s="56"/>
      <c r="Q34" s="56"/>
      <c r="R34" s="56"/>
      <c r="S34" s="56"/>
      <c r="T34" s="58"/>
      <c r="U34" s="83"/>
      <c r="V34" s="57"/>
      <c r="W34" s="56">
        <v>3192604.8</v>
      </c>
      <c r="X34" s="56"/>
      <c r="Y34" s="56"/>
      <c r="Z34" s="56"/>
      <c r="AA34" s="56"/>
      <c r="AB34" s="56"/>
      <c r="AC34" s="56"/>
      <c r="AD34" s="56"/>
      <c r="AE34" s="56"/>
      <c r="AF34" s="56"/>
      <c r="AG34" s="79">
        <f>SUM(U34:AF34)</f>
        <v>3192604.8</v>
      </c>
      <c r="AH34" s="28">
        <f t="shared" si="6"/>
        <v>0</v>
      </c>
      <c r="AK34" s="83"/>
      <c r="AL34" s="57"/>
      <c r="AM34" s="56"/>
      <c r="AN34" s="56"/>
      <c r="AO34" s="56"/>
      <c r="AP34" s="56"/>
      <c r="AQ34" s="56"/>
      <c r="AR34" s="56"/>
      <c r="AS34" s="56"/>
      <c r="AT34" s="56"/>
      <c r="AU34" s="56"/>
      <c r="AV34" s="58"/>
      <c r="AW34" s="62">
        <f>SUM(AK34:AV34)</f>
        <v>0</v>
      </c>
      <c r="AX34" s="146">
        <f t="shared" ref="AX34:AX81" si="7">+AG34-AW34</f>
        <v>3192604.8</v>
      </c>
    </row>
    <row r="35" spans="1:50" ht="15">
      <c r="A35" s="5">
        <v>3</v>
      </c>
      <c r="B35" s="12" t="s">
        <v>43</v>
      </c>
      <c r="C35" s="63"/>
      <c r="D35" s="13"/>
      <c r="E35" s="84"/>
      <c r="F35" s="85"/>
      <c r="G35" s="122"/>
      <c r="H35" s="113">
        <f t="shared" ref="H35:H81" si="8">SUM(I35:T35)</f>
        <v>0</v>
      </c>
      <c r="I35" s="86"/>
      <c r="J35" s="82"/>
      <c r="K35" s="86"/>
      <c r="L35" s="65"/>
      <c r="M35" s="65"/>
      <c r="N35" s="65"/>
      <c r="O35" s="56"/>
      <c r="P35" s="56"/>
      <c r="Q35" s="56"/>
      <c r="R35" s="56"/>
      <c r="S35" s="56"/>
      <c r="T35" s="58"/>
      <c r="U35" s="67"/>
      <c r="V35" s="57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87">
        <f>SUM(U35:AF35)</f>
        <v>0</v>
      </c>
      <c r="AH35" s="29">
        <f t="shared" si="6"/>
        <v>0</v>
      </c>
      <c r="AK35" s="67"/>
      <c r="AL35" s="57"/>
      <c r="AM35" s="65"/>
      <c r="AN35" s="65"/>
      <c r="AO35" s="65"/>
      <c r="AP35" s="65"/>
      <c r="AQ35" s="65"/>
      <c r="AR35" s="65"/>
      <c r="AS35" s="65"/>
      <c r="AT35" s="65"/>
      <c r="AU35" s="65"/>
      <c r="AV35" s="66"/>
      <c r="AW35" s="68">
        <f>SUM(AK35:AV35)</f>
        <v>0</v>
      </c>
      <c r="AX35" s="146">
        <f t="shared" si="7"/>
        <v>0</v>
      </c>
    </row>
    <row r="36" spans="1:50" ht="15">
      <c r="A36" s="5">
        <v>4</v>
      </c>
      <c r="B36" s="12" t="s">
        <v>44</v>
      </c>
      <c r="C36" s="63"/>
      <c r="D36" s="13"/>
      <c r="E36" s="84"/>
      <c r="F36" s="85"/>
      <c r="G36" s="122"/>
      <c r="H36" s="113">
        <f t="shared" si="8"/>
        <v>0</v>
      </c>
      <c r="I36" s="86"/>
      <c r="J36" s="82"/>
      <c r="K36" s="86"/>
      <c r="L36" s="65"/>
      <c r="M36" s="65"/>
      <c r="N36" s="65"/>
      <c r="O36" s="56"/>
      <c r="P36" s="56"/>
      <c r="Q36" s="56"/>
      <c r="R36" s="56"/>
      <c r="S36" s="56"/>
      <c r="T36" s="58"/>
      <c r="U36" s="67"/>
      <c r="V36" s="57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87">
        <f t="shared" ref="AG36:AG66" si="9">SUM(U36:AF36)</f>
        <v>0</v>
      </c>
      <c r="AH36" s="29">
        <f t="shared" si="6"/>
        <v>0</v>
      </c>
      <c r="AK36" s="67"/>
      <c r="AL36" s="57"/>
      <c r="AM36" s="65"/>
      <c r="AN36" s="65"/>
      <c r="AO36" s="65"/>
      <c r="AP36" s="65"/>
      <c r="AQ36" s="65"/>
      <c r="AR36" s="65"/>
      <c r="AS36" s="65"/>
      <c r="AT36" s="65"/>
      <c r="AU36" s="65"/>
      <c r="AV36" s="66"/>
      <c r="AW36" s="68">
        <f t="shared" ref="AW36:AW44" si="10">SUM(AK36:AV36)</f>
        <v>0</v>
      </c>
      <c r="AX36" s="146">
        <f t="shared" si="7"/>
        <v>0</v>
      </c>
    </row>
    <row r="37" spans="1:50" ht="15">
      <c r="A37" s="5">
        <v>5</v>
      </c>
      <c r="B37" s="12" t="s">
        <v>65</v>
      </c>
      <c r="C37" s="63">
        <v>1599</v>
      </c>
      <c r="D37" s="13">
        <v>12915689</v>
      </c>
      <c r="E37" s="84">
        <f>+D37*E30</f>
        <v>9040982.2999999989</v>
      </c>
      <c r="F37" s="85">
        <f>+D37*F30</f>
        <v>3874706.6999999997</v>
      </c>
      <c r="G37" s="122"/>
      <c r="H37" s="113">
        <f t="shared" si="8"/>
        <v>9040982.2999999989</v>
      </c>
      <c r="I37" s="86"/>
      <c r="J37" s="82"/>
      <c r="K37" s="86">
        <v>9040982.2999999989</v>
      </c>
      <c r="L37" s="65"/>
      <c r="M37" s="65"/>
      <c r="N37" s="65"/>
      <c r="O37" s="56"/>
      <c r="P37" s="56"/>
      <c r="Q37" s="56"/>
      <c r="R37" s="56"/>
      <c r="S37" s="56"/>
      <c r="T37" s="58"/>
      <c r="U37" s="67"/>
      <c r="V37" s="57"/>
      <c r="W37" s="65">
        <v>9040982.2999999989</v>
      </c>
      <c r="X37" s="65"/>
      <c r="Y37" s="65"/>
      <c r="Z37" s="65"/>
      <c r="AA37" s="65"/>
      <c r="AB37" s="65"/>
      <c r="AC37" s="65"/>
      <c r="AD37" s="65"/>
      <c r="AE37" s="65"/>
      <c r="AF37" s="65"/>
      <c r="AG37" s="87">
        <f t="shared" si="9"/>
        <v>9040982.2999999989</v>
      </c>
      <c r="AH37" s="29">
        <f t="shared" si="6"/>
        <v>0</v>
      </c>
      <c r="AK37" s="67"/>
      <c r="AL37" s="57"/>
      <c r="AM37" s="65"/>
      <c r="AN37" s="65"/>
      <c r="AO37" s="65"/>
      <c r="AP37" s="65"/>
      <c r="AQ37" s="65"/>
      <c r="AR37" s="65"/>
      <c r="AS37" s="65"/>
      <c r="AT37" s="65"/>
      <c r="AU37" s="65"/>
      <c r="AV37" s="66"/>
      <c r="AW37" s="68">
        <f t="shared" si="10"/>
        <v>0</v>
      </c>
      <c r="AX37" s="146">
        <f t="shared" si="7"/>
        <v>9040982.2999999989</v>
      </c>
    </row>
    <row r="38" spans="1:50" ht="15">
      <c r="A38" s="5">
        <v>6</v>
      </c>
      <c r="B38" s="12" t="s">
        <v>66</v>
      </c>
      <c r="C38" s="63">
        <v>1599</v>
      </c>
      <c r="D38" s="13">
        <v>1287000</v>
      </c>
      <c r="E38" s="84">
        <f>+D38*E30</f>
        <v>900900</v>
      </c>
      <c r="F38" s="85">
        <f>+D38*F30</f>
        <v>386100</v>
      </c>
      <c r="G38" s="122"/>
      <c r="H38" s="113">
        <f t="shared" si="8"/>
        <v>900900</v>
      </c>
      <c r="I38" s="86"/>
      <c r="J38" s="82"/>
      <c r="K38" s="86">
        <v>900900</v>
      </c>
      <c r="L38" s="65"/>
      <c r="M38" s="65"/>
      <c r="N38" s="65"/>
      <c r="O38" s="56"/>
      <c r="P38" s="56"/>
      <c r="Q38" s="56"/>
      <c r="R38" s="56"/>
      <c r="S38" s="56"/>
      <c r="T38" s="58"/>
      <c r="U38" s="67"/>
      <c r="V38" s="57"/>
      <c r="W38" s="65">
        <v>900900</v>
      </c>
      <c r="X38" s="65"/>
      <c r="Y38" s="65"/>
      <c r="Z38" s="65"/>
      <c r="AA38" s="65"/>
      <c r="AB38" s="65"/>
      <c r="AC38" s="65"/>
      <c r="AD38" s="65"/>
      <c r="AE38" s="65"/>
      <c r="AF38" s="65"/>
      <c r="AG38" s="87">
        <f t="shared" si="9"/>
        <v>900900</v>
      </c>
      <c r="AH38" s="29">
        <f t="shared" si="6"/>
        <v>0</v>
      </c>
      <c r="AK38" s="67"/>
      <c r="AL38" s="57"/>
      <c r="AM38" s="65"/>
      <c r="AN38" s="65"/>
      <c r="AO38" s="65"/>
      <c r="AP38" s="65"/>
      <c r="AQ38" s="65"/>
      <c r="AR38" s="65"/>
      <c r="AS38" s="65"/>
      <c r="AT38" s="65"/>
      <c r="AU38" s="65"/>
      <c r="AV38" s="66"/>
      <c r="AW38" s="68">
        <f t="shared" si="10"/>
        <v>0</v>
      </c>
      <c r="AX38" s="146">
        <f t="shared" si="7"/>
        <v>900900</v>
      </c>
    </row>
    <row r="39" spans="1:50" ht="15">
      <c r="A39" s="5">
        <v>7</v>
      </c>
      <c r="B39" s="12" t="s">
        <v>67</v>
      </c>
      <c r="C39" s="63"/>
      <c r="D39" s="13"/>
      <c r="E39" s="84"/>
      <c r="F39" s="85"/>
      <c r="G39" s="122"/>
      <c r="H39" s="113">
        <f t="shared" si="8"/>
        <v>0</v>
      </c>
      <c r="I39" s="86"/>
      <c r="J39" s="82"/>
      <c r="K39" s="86"/>
      <c r="L39" s="65"/>
      <c r="M39" s="65"/>
      <c r="N39" s="65"/>
      <c r="O39" s="56"/>
      <c r="P39" s="56"/>
      <c r="Q39" s="56"/>
      <c r="R39" s="56"/>
      <c r="S39" s="56"/>
      <c r="T39" s="58"/>
      <c r="U39" s="67"/>
      <c r="V39" s="57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87">
        <f t="shared" si="9"/>
        <v>0</v>
      </c>
      <c r="AH39" s="29">
        <f t="shared" si="6"/>
        <v>0</v>
      </c>
      <c r="AK39" s="67"/>
      <c r="AL39" s="57"/>
      <c r="AM39" s="65"/>
      <c r="AN39" s="65"/>
      <c r="AO39" s="65"/>
      <c r="AP39" s="65"/>
      <c r="AQ39" s="65"/>
      <c r="AR39" s="65"/>
      <c r="AS39" s="65"/>
      <c r="AT39" s="65"/>
      <c r="AU39" s="65"/>
      <c r="AV39" s="66"/>
      <c r="AW39" s="68">
        <f t="shared" si="10"/>
        <v>0</v>
      </c>
      <c r="AX39" s="146">
        <f t="shared" si="7"/>
        <v>0</v>
      </c>
    </row>
    <row r="40" spans="1:50" ht="15">
      <c r="A40" s="5">
        <v>8</v>
      </c>
      <c r="B40" s="12" t="s">
        <v>45</v>
      </c>
      <c r="C40" s="63"/>
      <c r="D40" s="13"/>
      <c r="E40" s="84"/>
      <c r="F40" s="85"/>
      <c r="G40" s="122"/>
      <c r="H40" s="113">
        <f t="shared" si="8"/>
        <v>0</v>
      </c>
      <c r="I40" s="86"/>
      <c r="J40" s="82"/>
      <c r="K40" s="86"/>
      <c r="L40" s="65"/>
      <c r="M40" s="65"/>
      <c r="N40" s="65"/>
      <c r="O40" s="56"/>
      <c r="P40" s="56"/>
      <c r="Q40" s="56"/>
      <c r="R40" s="56"/>
      <c r="S40" s="56"/>
      <c r="T40" s="58"/>
      <c r="U40" s="67"/>
      <c r="V40" s="57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87">
        <f t="shared" si="9"/>
        <v>0</v>
      </c>
      <c r="AH40" s="29">
        <f t="shared" si="6"/>
        <v>0</v>
      </c>
      <c r="AK40" s="67"/>
      <c r="AL40" s="57"/>
      <c r="AM40" s="65"/>
      <c r="AN40" s="65"/>
      <c r="AO40" s="65"/>
      <c r="AP40" s="65"/>
      <c r="AQ40" s="65"/>
      <c r="AR40" s="65"/>
      <c r="AS40" s="65"/>
      <c r="AT40" s="65"/>
      <c r="AU40" s="65"/>
      <c r="AV40" s="66"/>
      <c r="AW40" s="68">
        <f t="shared" si="10"/>
        <v>0</v>
      </c>
      <c r="AX40" s="146">
        <f t="shared" si="7"/>
        <v>0</v>
      </c>
    </row>
    <row r="41" spans="1:50" ht="29.25">
      <c r="A41" s="5">
        <v>9</v>
      </c>
      <c r="B41" s="41" t="s">
        <v>46</v>
      </c>
      <c r="C41" s="63"/>
      <c r="D41" s="13"/>
      <c r="E41" s="84"/>
      <c r="F41" s="85"/>
      <c r="G41" s="122"/>
      <c r="H41" s="113">
        <f t="shared" si="8"/>
        <v>0</v>
      </c>
      <c r="I41" s="86"/>
      <c r="J41" s="82"/>
      <c r="K41" s="86"/>
      <c r="L41" s="65"/>
      <c r="M41" s="65"/>
      <c r="N41" s="65"/>
      <c r="O41" s="56"/>
      <c r="P41" s="56"/>
      <c r="Q41" s="56"/>
      <c r="R41" s="56"/>
      <c r="S41" s="56"/>
      <c r="T41" s="58"/>
      <c r="U41" s="67"/>
      <c r="V41" s="57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87">
        <f t="shared" si="9"/>
        <v>0</v>
      </c>
      <c r="AH41" s="29">
        <f t="shared" si="6"/>
        <v>0</v>
      </c>
      <c r="AK41" s="67"/>
      <c r="AL41" s="57"/>
      <c r="AM41" s="65"/>
      <c r="AN41" s="65"/>
      <c r="AO41" s="65"/>
      <c r="AP41" s="65"/>
      <c r="AQ41" s="65"/>
      <c r="AR41" s="65"/>
      <c r="AS41" s="65"/>
      <c r="AT41" s="65"/>
      <c r="AU41" s="65"/>
      <c r="AV41" s="66"/>
      <c r="AW41" s="68">
        <f t="shared" si="10"/>
        <v>0</v>
      </c>
      <c r="AX41" s="146">
        <f t="shared" si="7"/>
        <v>0</v>
      </c>
    </row>
    <row r="42" spans="1:50" ht="15">
      <c r="A42" s="5">
        <v>10</v>
      </c>
      <c r="B42" s="12" t="s">
        <v>68</v>
      </c>
      <c r="C42" s="63">
        <v>1905</v>
      </c>
      <c r="D42" s="13">
        <v>30375467</v>
      </c>
      <c r="E42" s="84">
        <f>+D42*E30</f>
        <v>21262826.899999999</v>
      </c>
      <c r="F42" s="85">
        <f>+D42*F30</f>
        <v>9112640.0999999996</v>
      </c>
      <c r="G42" s="122"/>
      <c r="H42" s="113">
        <f t="shared" si="8"/>
        <v>21262827</v>
      </c>
      <c r="I42" s="86"/>
      <c r="J42" s="82"/>
      <c r="K42" s="86">
        <v>21262827</v>
      </c>
      <c r="L42" s="65"/>
      <c r="M42" s="65"/>
      <c r="N42" s="65"/>
      <c r="O42" s="56"/>
      <c r="P42" s="56"/>
      <c r="Q42" s="56"/>
      <c r="R42" s="56"/>
      <c r="S42" s="56"/>
      <c r="T42" s="58"/>
      <c r="U42" s="67"/>
      <c r="V42" s="57"/>
      <c r="W42" s="65">
        <v>21262827</v>
      </c>
      <c r="X42" s="65"/>
      <c r="Y42" s="65"/>
      <c r="Z42" s="65"/>
      <c r="AA42" s="65"/>
      <c r="AB42" s="65"/>
      <c r="AC42" s="65"/>
      <c r="AD42" s="65"/>
      <c r="AE42" s="65"/>
      <c r="AF42" s="65"/>
      <c r="AG42" s="87">
        <f t="shared" si="9"/>
        <v>21262827</v>
      </c>
      <c r="AH42" s="29">
        <f t="shared" si="6"/>
        <v>0</v>
      </c>
      <c r="AK42" s="67"/>
      <c r="AL42" s="57"/>
      <c r="AM42" s="65"/>
      <c r="AN42" s="65"/>
      <c r="AO42" s="65"/>
      <c r="AP42" s="65"/>
      <c r="AQ42" s="65">
        <v>5273940</v>
      </c>
      <c r="AR42" s="65">
        <v>1757980</v>
      </c>
      <c r="AS42" s="65">
        <v>1757980</v>
      </c>
      <c r="AT42" s="65"/>
      <c r="AU42" s="65"/>
      <c r="AV42" s="66"/>
      <c r="AW42" s="68">
        <f t="shared" si="10"/>
        <v>8789900</v>
      </c>
      <c r="AX42" s="146">
        <f t="shared" si="7"/>
        <v>12472927</v>
      </c>
    </row>
    <row r="43" spans="1:50" ht="15">
      <c r="A43" s="5">
        <v>11</v>
      </c>
      <c r="B43" s="12" t="s">
        <v>47</v>
      </c>
      <c r="C43" s="63"/>
      <c r="D43" s="13"/>
      <c r="E43" s="84"/>
      <c r="F43" s="85"/>
      <c r="G43" s="122"/>
      <c r="H43" s="113">
        <f t="shared" si="8"/>
        <v>0</v>
      </c>
      <c r="I43" s="86"/>
      <c r="J43" s="88"/>
      <c r="K43" s="86"/>
      <c r="L43" s="65"/>
      <c r="M43" s="65"/>
      <c r="N43" s="65"/>
      <c r="O43" s="56"/>
      <c r="P43" s="56"/>
      <c r="Q43" s="56"/>
      <c r="R43" s="56"/>
      <c r="S43" s="56"/>
      <c r="T43" s="58"/>
      <c r="U43" s="67"/>
      <c r="V43" s="57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87">
        <f t="shared" si="9"/>
        <v>0</v>
      </c>
      <c r="AH43" s="29">
        <f t="shared" si="6"/>
        <v>0</v>
      </c>
      <c r="AK43" s="67"/>
      <c r="AL43" s="57"/>
      <c r="AM43" s="65"/>
      <c r="AN43" s="65"/>
      <c r="AO43" s="65"/>
      <c r="AP43" s="65"/>
      <c r="AQ43" s="65"/>
      <c r="AR43" s="65"/>
      <c r="AS43" s="65"/>
      <c r="AT43" s="65"/>
      <c r="AU43" s="65"/>
      <c r="AV43" s="66"/>
      <c r="AW43" s="68">
        <f t="shared" si="10"/>
        <v>0</v>
      </c>
      <c r="AX43" s="146">
        <f t="shared" si="7"/>
        <v>0</v>
      </c>
    </row>
    <row r="44" spans="1:50" s="100" customFormat="1" ht="28.5">
      <c r="A44" s="5">
        <v>12</v>
      </c>
      <c r="B44" s="89" t="s">
        <v>48</v>
      </c>
      <c r="C44" s="90">
        <v>1901</v>
      </c>
      <c r="D44" s="91">
        <v>2112878</v>
      </c>
      <c r="E44" s="92">
        <f>+D44*E30</f>
        <v>1479014.5999999999</v>
      </c>
      <c r="F44" s="93">
        <f>+D44*F30</f>
        <v>633863.4</v>
      </c>
      <c r="G44" s="123"/>
      <c r="H44" s="113">
        <f t="shared" si="8"/>
        <v>1479015</v>
      </c>
      <c r="I44" s="96"/>
      <c r="J44" s="95"/>
      <c r="K44" s="96">
        <v>1479015</v>
      </c>
      <c r="L44" s="94"/>
      <c r="M44" s="94"/>
      <c r="N44" s="94"/>
      <c r="O44" s="56"/>
      <c r="P44" s="56"/>
      <c r="Q44" s="56"/>
      <c r="R44" s="56"/>
      <c r="S44" s="56"/>
      <c r="T44" s="58"/>
      <c r="U44" s="98"/>
      <c r="V44" s="99"/>
      <c r="W44" s="94">
        <v>1479015</v>
      </c>
      <c r="X44" s="94"/>
      <c r="Y44" s="94"/>
      <c r="Z44" s="94"/>
      <c r="AA44" s="94"/>
      <c r="AB44" s="94"/>
      <c r="AC44" s="94"/>
      <c r="AD44" s="94"/>
      <c r="AE44" s="94"/>
      <c r="AF44" s="94"/>
      <c r="AG44" s="87">
        <f t="shared" si="9"/>
        <v>1479015</v>
      </c>
      <c r="AH44" s="29">
        <f t="shared" si="6"/>
        <v>0</v>
      </c>
      <c r="AK44" s="98"/>
      <c r="AL44" s="99"/>
      <c r="AM44" s="94"/>
      <c r="AN44" s="94"/>
      <c r="AO44" s="94"/>
      <c r="AP44" s="94"/>
      <c r="AQ44" s="94"/>
      <c r="AR44" s="94"/>
      <c r="AS44" s="94"/>
      <c r="AT44" s="94"/>
      <c r="AU44" s="94"/>
      <c r="AV44" s="97"/>
      <c r="AW44" s="68">
        <f t="shared" si="10"/>
        <v>0</v>
      </c>
      <c r="AX44" s="146">
        <f t="shared" si="7"/>
        <v>1479015</v>
      </c>
    </row>
    <row r="45" spans="1:50" ht="15">
      <c r="A45" s="5">
        <v>13</v>
      </c>
      <c r="B45" s="12" t="s">
        <v>49</v>
      </c>
      <c r="C45" s="63"/>
      <c r="D45" s="13"/>
      <c r="E45" s="84"/>
      <c r="F45" s="85"/>
      <c r="G45" s="122"/>
      <c r="H45" s="113">
        <f t="shared" si="8"/>
        <v>0</v>
      </c>
      <c r="I45" s="86"/>
      <c r="J45" s="88"/>
      <c r="K45" s="86"/>
      <c r="L45" s="65"/>
      <c r="M45" s="65"/>
      <c r="N45" s="65"/>
      <c r="O45" s="56"/>
      <c r="P45" s="56"/>
      <c r="Q45" s="56"/>
      <c r="R45" s="56"/>
      <c r="S45" s="56"/>
      <c r="T45" s="58"/>
      <c r="U45" s="64">
        <f>SUM(U33:U44)</f>
        <v>0</v>
      </c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87">
        <f>SUM(U45:AF45)</f>
        <v>0</v>
      </c>
      <c r="AH45" s="29">
        <f t="shared" si="6"/>
        <v>0</v>
      </c>
      <c r="AK45" s="64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47"/>
      <c r="AW45" s="68">
        <f>SUM(AK45:AV45)</f>
        <v>0</v>
      </c>
      <c r="AX45" s="146">
        <f t="shared" si="7"/>
        <v>0</v>
      </c>
    </row>
    <row r="46" spans="1:50" ht="15">
      <c r="A46" s="5">
        <v>14</v>
      </c>
      <c r="B46" s="12" t="s">
        <v>50</v>
      </c>
      <c r="C46" s="63">
        <v>2020</v>
      </c>
      <c r="D46" s="13">
        <v>7260632</v>
      </c>
      <c r="E46" s="84">
        <f>+D46*E30</f>
        <v>5082442.3999999994</v>
      </c>
      <c r="F46" s="85">
        <f>+D46*F30</f>
        <v>2178189.6</v>
      </c>
      <c r="G46" s="122"/>
      <c r="H46" s="113">
        <f t="shared" si="8"/>
        <v>5082442</v>
      </c>
      <c r="I46" s="86"/>
      <c r="J46" s="88"/>
      <c r="K46" s="86"/>
      <c r="L46" s="65">
        <v>5082442</v>
      </c>
      <c r="M46" s="65"/>
      <c r="N46" s="65"/>
      <c r="O46" s="56"/>
      <c r="P46" s="56"/>
      <c r="Q46" s="56"/>
      <c r="R46" s="56"/>
      <c r="S46" s="56"/>
      <c r="T46" s="58"/>
      <c r="U46" s="67"/>
      <c r="V46" s="65"/>
      <c r="W46" s="65"/>
      <c r="X46" s="65">
        <v>5082442</v>
      </c>
      <c r="Y46" s="65"/>
      <c r="Z46" s="65"/>
      <c r="AA46" s="65"/>
      <c r="AB46" s="65"/>
      <c r="AC46" s="65"/>
      <c r="AD46" s="65"/>
      <c r="AE46" s="65"/>
      <c r="AF46" s="65"/>
      <c r="AG46" s="87">
        <f t="shared" si="9"/>
        <v>5082442</v>
      </c>
      <c r="AH46" s="29">
        <f t="shared" si="6"/>
        <v>0</v>
      </c>
      <c r="AK46" s="67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6"/>
      <c r="AW46" s="68">
        <f t="shared" ref="AW46:AW66" si="11">SUM(AK46:AV46)</f>
        <v>0</v>
      </c>
      <c r="AX46" s="146">
        <f t="shared" si="7"/>
        <v>5082442</v>
      </c>
    </row>
    <row r="47" spans="1:50" ht="15">
      <c r="A47" s="5">
        <v>15</v>
      </c>
      <c r="B47" s="12" t="s">
        <v>51</v>
      </c>
      <c r="C47" s="63"/>
      <c r="D47" s="13"/>
      <c r="E47" s="84"/>
      <c r="F47" s="85"/>
      <c r="G47" s="122"/>
      <c r="H47" s="113">
        <f t="shared" si="8"/>
        <v>0</v>
      </c>
      <c r="I47" s="86"/>
      <c r="J47" s="88"/>
      <c r="K47" s="86"/>
      <c r="L47" s="65"/>
      <c r="M47" s="65"/>
      <c r="N47" s="65"/>
      <c r="O47" s="56"/>
      <c r="P47" s="56"/>
      <c r="Q47" s="56"/>
      <c r="R47" s="56"/>
      <c r="S47" s="56"/>
      <c r="T47" s="58"/>
      <c r="U47" s="67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87">
        <f t="shared" si="9"/>
        <v>0</v>
      </c>
      <c r="AH47" s="29">
        <f t="shared" si="6"/>
        <v>0</v>
      </c>
      <c r="AK47" s="67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6"/>
      <c r="AW47" s="68">
        <f t="shared" si="11"/>
        <v>0</v>
      </c>
      <c r="AX47" s="146">
        <f t="shared" si="7"/>
        <v>0</v>
      </c>
    </row>
    <row r="48" spans="1:50" ht="15">
      <c r="A48" s="5">
        <v>16</v>
      </c>
      <c r="B48" s="12" t="s">
        <v>52</v>
      </c>
      <c r="C48" s="63">
        <v>1600</v>
      </c>
      <c r="D48" s="13">
        <v>16815218</v>
      </c>
      <c r="E48" s="84">
        <f>+D48*E30</f>
        <v>11770652.6</v>
      </c>
      <c r="F48" s="85">
        <f>+D48*F30</f>
        <v>5044565.3999999994</v>
      </c>
      <c r="G48" s="122"/>
      <c r="H48" s="113">
        <f t="shared" si="8"/>
        <v>11770652.6</v>
      </c>
      <c r="I48" s="86"/>
      <c r="J48" s="88"/>
      <c r="K48" s="86">
        <v>11770652.6</v>
      </c>
      <c r="L48" s="65"/>
      <c r="M48" s="65"/>
      <c r="N48" s="65"/>
      <c r="O48" s="56"/>
      <c r="P48" s="56"/>
      <c r="Q48" s="56"/>
      <c r="R48" s="56"/>
      <c r="S48" s="56"/>
      <c r="T48" s="58"/>
      <c r="U48" s="67"/>
      <c r="V48" s="65"/>
      <c r="W48" s="65">
        <v>11770653</v>
      </c>
      <c r="X48" s="65"/>
      <c r="Y48" s="65"/>
      <c r="Z48" s="65"/>
      <c r="AA48" s="65"/>
      <c r="AB48" s="65"/>
      <c r="AC48" s="65"/>
      <c r="AD48" s="65"/>
      <c r="AE48" s="65"/>
      <c r="AF48" s="65"/>
      <c r="AG48" s="87">
        <f t="shared" si="9"/>
        <v>11770653</v>
      </c>
      <c r="AH48" s="29">
        <f t="shared" si="6"/>
        <v>-0.40000000037252903</v>
      </c>
      <c r="AK48" s="67"/>
      <c r="AL48" s="65"/>
      <c r="AM48" s="65"/>
      <c r="AN48" s="65"/>
      <c r="AO48" s="65"/>
      <c r="AP48" s="65"/>
      <c r="AQ48" s="65">
        <v>5191200</v>
      </c>
      <c r="AR48" s="65">
        <v>1730400</v>
      </c>
      <c r="AS48" s="65">
        <v>1338176</v>
      </c>
      <c r="AT48" s="65"/>
      <c r="AU48" s="65"/>
      <c r="AV48" s="66"/>
      <c r="AW48" s="68">
        <f t="shared" si="11"/>
        <v>8259776</v>
      </c>
      <c r="AX48" s="146">
        <f t="shared" si="7"/>
        <v>3510877</v>
      </c>
    </row>
    <row r="49" spans="1:50" ht="15">
      <c r="A49" s="5">
        <v>17</v>
      </c>
      <c r="B49" s="12" t="s">
        <v>69</v>
      </c>
      <c r="C49" s="63">
        <v>1231</v>
      </c>
      <c r="D49" s="13">
        <v>1832610</v>
      </c>
      <c r="E49" s="84">
        <f>+D49*$E$30</f>
        <v>1282827</v>
      </c>
      <c r="F49" s="85">
        <f>+D49*$F$30</f>
        <v>549783</v>
      </c>
      <c r="G49" s="122"/>
      <c r="H49" s="113">
        <f t="shared" si="8"/>
        <v>1282827</v>
      </c>
      <c r="I49" s="86"/>
      <c r="J49" s="88"/>
      <c r="K49" s="86">
        <v>1282827</v>
      </c>
      <c r="L49" s="65"/>
      <c r="M49" s="65"/>
      <c r="N49" s="65"/>
      <c r="O49" s="56"/>
      <c r="P49" s="56"/>
      <c r="Q49" s="56"/>
      <c r="R49" s="56"/>
      <c r="S49" s="56"/>
      <c r="T49" s="58"/>
      <c r="U49" s="67"/>
      <c r="V49" s="65"/>
      <c r="W49" s="65">
        <v>1282827</v>
      </c>
      <c r="X49" s="65"/>
      <c r="Y49" s="65"/>
      <c r="Z49" s="65"/>
      <c r="AA49" s="65"/>
      <c r="AB49" s="65"/>
      <c r="AC49" s="65"/>
      <c r="AD49" s="65"/>
      <c r="AE49" s="65"/>
      <c r="AF49" s="65"/>
      <c r="AG49" s="87">
        <f t="shared" si="9"/>
        <v>1282827</v>
      </c>
      <c r="AH49" s="29">
        <f t="shared" si="6"/>
        <v>0</v>
      </c>
      <c r="AK49" s="67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6"/>
      <c r="AW49" s="68">
        <f t="shared" si="11"/>
        <v>0</v>
      </c>
      <c r="AX49" s="146">
        <f t="shared" si="7"/>
        <v>1282827</v>
      </c>
    </row>
    <row r="50" spans="1:50" ht="15">
      <c r="A50" s="5">
        <v>18</v>
      </c>
      <c r="B50" s="12" t="s">
        <v>70</v>
      </c>
      <c r="C50" s="63">
        <v>1231</v>
      </c>
      <c r="D50" s="13">
        <v>21991320</v>
      </c>
      <c r="E50" s="84">
        <f>+D50*$E$30</f>
        <v>15393923.999999998</v>
      </c>
      <c r="F50" s="85">
        <f>+D50*$F$30</f>
        <v>6597396</v>
      </c>
      <c r="G50" s="122"/>
      <c r="H50" s="113">
        <f t="shared" si="8"/>
        <v>15393923.999999998</v>
      </c>
      <c r="I50" s="86"/>
      <c r="J50" s="88"/>
      <c r="K50" s="86">
        <v>15393923.999999998</v>
      </c>
      <c r="L50" s="65"/>
      <c r="M50" s="65"/>
      <c r="N50" s="65"/>
      <c r="O50" s="56"/>
      <c r="P50" s="56"/>
      <c r="Q50" s="56"/>
      <c r="R50" s="56"/>
      <c r="S50" s="56"/>
      <c r="T50" s="58"/>
      <c r="U50" s="67"/>
      <c r="V50" s="65"/>
      <c r="W50" s="65">
        <v>15393923.999999998</v>
      </c>
      <c r="X50" s="65"/>
      <c r="Y50" s="65"/>
      <c r="Z50" s="65"/>
      <c r="AA50" s="65"/>
      <c r="AB50" s="65"/>
      <c r="AC50" s="65"/>
      <c r="AD50" s="65"/>
      <c r="AE50" s="65"/>
      <c r="AF50" s="65"/>
      <c r="AG50" s="87">
        <f t="shared" si="9"/>
        <v>15393923.999999998</v>
      </c>
      <c r="AH50" s="29">
        <f t="shared" si="6"/>
        <v>0</v>
      </c>
      <c r="AK50" s="67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6"/>
      <c r="AW50" s="68">
        <f t="shared" si="11"/>
        <v>0</v>
      </c>
      <c r="AX50" s="146">
        <f t="shared" si="7"/>
        <v>15393923.999999998</v>
      </c>
    </row>
    <row r="51" spans="1:50" ht="15">
      <c r="A51" s="5">
        <v>19</v>
      </c>
      <c r="B51" s="12" t="s">
        <v>71</v>
      </c>
      <c r="C51" s="63">
        <v>1231</v>
      </c>
      <c r="D51" s="13">
        <v>2508792</v>
      </c>
      <c r="E51" s="84">
        <f>+D51*$E$30</f>
        <v>1756154.4</v>
      </c>
      <c r="F51" s="85">
        <f>+D51*$F$30</f>
        <v>752637.6</v>
      </c>
      <c r="G51" s="122"/>
      <c r="H51" s="113">
        <f t="shared" si="8"/>
        <v>1756154.4</v>
      </c>
      <c r="I51" s="86"/>
      <c r="J51" s="88"/>
      <c r="K51" s="86">
        <v>1756154.4</v>
      </c>
      <c r="L51" s="65"/>
      <c r="M51" s="65"/>
      <c r="N51" s="65"/>
      <c r="O51" s="56"/>
      <c r="P51" s="56"/>
      <c r="Q51" s="56"/>
      <c r="R51" s="56"/>
      <c r="S51" s="56"/>
      <c r="T51" s="58"/>
      <c r="U51" s="67"/>
      <c r="V51" s="65"/>
      <c r="W51" s="65">
        <v>1756154.4</v>
      </c>
      <c r="X51" s="65"/>
      <c r="Y51" s="65"/>
      <c r="Z51" s="65"/>
      <c r="AA51" s="65"/>
      <c r="AB51" s="65"/>
      <c r="AC51" s="65"/>
      <c r="AD51" s="65"/>
      <c r="AE51" s="65"/>
      <c r="AF51" s="65"/>
      <c r="AG51" s="87">
        <f t="shared" si="9"/>
        <v>1756154.4</v>
      </c>
      <c r="AH51" s="29">
        <f t="shared" si="6"/>
        <v>0</v>
      </c>
      <c r="AK51" s="67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6"/>
      <c r="AW51" s="68">
        <f t="shared" si="11"/>
        <v>0</v>
      </c>
      <c r="AX51" s="146">
        <f t="shared" si="7"/>
        <v>1756154.4</v>
      </c>
    </row>
    <row r="52" spans="1:50" ht="15">
      <c r="A52" s="5">
        <v>20</v>
      </c>
      <c r="B52" s="12" t="s">
        <v>72</v>
      </c>
      <c r="C52" s="63">
        <v>1231</v>
      </c>
      <c r="D52" s="13">
        <v>5146978</v>
      </c>
      <c r="E52" s="84">
        <f>+D52*$E$30</f>
        <v>3602884.5999999996</v>
      </c>
      <c r="F52" s="85">
        <f>+D52*$F$30</f>
        <v>1544093.4</v>
      </c>
      <c r="G52" s="122"/>
      <c r="H52" s="113">
        <f t="shared" si="8"/>
        <v>3602884.5999999996</v>
      </c>
      <c r="I52" s="86"/>
      <c r="J52" s="88"/>
      <c r="K52" s="86">
        <v>3602884.5999999996</v>
      </c>
      <c r="L52" s="65"/>
      <c r="M52" s="65"/>
      <c r="N52" s="65"/>
      <c r="O52" s="56"/>
      <c r="P52" s="56"/>
      <c r="Q52" s="56"/>
      <c r="R52" s="56"/>
      <c r="S52" s="56"/>
      <c r="T52" s="58"/>
      <c r="U52" s="67"/>
      <c r="V52" s="65"/>
      <c r="W52" s="65">
        <v>3602884.5999999996</v>
      </c>
      <c r="X52" s="65"/>
      <c r="Y52" s="65"/>
      <c r="Z52" s="65"/>
      <c r="AA52" s="65"/>
      <c r="AB52" s="65"/>
      <c r="AC52" s="65"/>
      <c r="AD52" s="65"/>
      <c r="AE52" s="65"/>
      <c r="AF52" s="65"/>
      <c r="AG52" s="87">
        <f t="shared" si="9"/>
        <v>3602884.5999999996</v>
      </c>
      <c r="AH52" s="29">
        <f t="shared" si="6"/>
        <v>0</v>
      </c>
      <c r="AK52" s="67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6"/>
      <c r="AW52" s="68">
        <f t="shared" si="11"/>
        <v>0</v>
      </c>
      <c r="AX52" s="146">
        <f t="shared" si="7"/>
        <v>3602884.5999999996</v>
      </c>
    </row>
    <row r="53" spans="1:50" ht="15">
      <c r="A53" s="5">
        <v>21</v>
      </c>
      <c r="B53" s="12" t="s">
        <v>53</v>
      </c>
      <c r="C53" s="63"/>
      <c r="D53" s="13"/>
      <c r="E53" s="84"/>
      <c r="F53" s="85"/>
      <c r="G53" s="122"/>
      <c r="H53" s="113">
        <f t="shared" si="8"/>
        <v>0</v>
      </c>
      <c r="I53" s="86"/>
      <c r="J53" s="88"/>
      <c r="K53" s="86"/>
      <c r="L53" s="65"/>
      <c r="M53" s="65"/>
      <c r="N53" s="65"/>
      <c r="O53" s="56"/>
      <c r="P53" s="56"/>
      <c r="Q53" s="56"/>
      <c r="R53" s="56"/>
      <c r="S53" s="56"/>
      <c r="T53" s="58"/>
      <c r="U53" s="67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87">
        <f t="shared" si="9"/>
        <v>0</v>
      </c>
      <c r="AH53" s="29">
        <f t="shared" si="6"/>
        <v>0</v>
      </c>
      <c r="AK53" s="67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6"/>
      <c r="AW53" s="68">
        <f t="shared" si="11"/>
        <v>0</v>
      </c>
      <c r="AX53" s="146">
        <f t="shared" si="7"/>
        <v>0</v>
      </c>
    </row>
    <row r="54" spans="1:50" ht="15">
      <c r="A54" s="5">
        <v>22</v>
      </c>
      <c r="B54" s="12" t="s">
        <v>54</v>
      </c>
      <c r="C54" s="63"/>
      <c r="D54" s="13"/>
      <c r="E54" s="84"/>
      <c r="F54" s="85"/>
      <c r="G54" s="122"/>
      <c r="H54" s="113">
        <f t="shared" si="8"/>
        <v>0</v>
      </c>
      <c r="I54" s="86"/>
      <c r="J54" s="88"/>
      <c r="K54" s="86"/>
      <c r="L54" s="65"/>
      <c r="M54" s="65"/>
      <c r="N54" s="65"/>
      <c r="O54" s="56"/>
      <c r="P54" s="56"/>
      <c r="Q54" s="56"/>
      <c r="R54" s="56"/>
      <c r="S54" s="56"/>
      <c r="T54" s="58"/>
      <c r="U54" s="67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87">
        <f t="shared" si="9"/>
        <v>0</v>
      </c>
      <c r="AH54" s="29">
        <f t="shared" si="6"/>
        <v>0</v>
      </c>
      <c r="AK54" s="67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6"/>
      <c r="AW54" s="68">
        <f t="shared" si="11"/>
        <v>0</v>
      </c>
      <c r="AX54" s="146">
        <f t="shared" si="7"/>
        <v>0</v>
      </c>
    </row>
    <row r="55" spans="1:50" ht="15">
      <c r="A55" s="5">
        <v>23</v>
      </c>
      <c r="B55" s="12" t="s">
        <v>55</v>
      </c>
      <c r="C55" s="63"/>
      <c r="D55" s="13"/>
      <c r="E55" s="84"/>
      <c r="F55" s="85"/>
      <c r="G55" s="122"/>
      <c r="H55" s="113">
        <f t="shared" si="8"/>
        <v>0</v>
      </c>
      <c r="I55" s="86"/>
      <c r="J55" s="88"/>
      <c r="K55" s="86"/>
      <c r="L55" s="65"/>
      <c r="M55" s="65"/>
      <c r="N55" s="65"/>
      <c r="O55" s="56"/>
      <c r="P55" s="56"/>
      <c r="Q55" s="56"/>
      <c r="R55" s="56"/>
      <c r="S55" s="56"/>
      <c r="T55" s="58"/>
      <c r="U55" s="67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87">
        <f t="shared" si="9"/>
        <v>0</v>
      </c>
      <c r="AH55" s="29">
        <f t="shared" si="6"/>
        <v>0</v>
      </c>
      <c r="AK55" s="67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6"/>
      <c r="AW55" s="68">
        <f t="shared" si="11"/>
        <v>0</v>
      </c>
      <c r="AX55" s="146">
        <f t="shared" si="7"/>
        <v>0</v>
      </c>
    </row>
    <row r="56" spans="1:50" ht="15">
      <c r="A56" s="5">
        <v>24</v>
      </c>
      <c r="B56" s="12" t="s">
        <v>56</v>
      </c>
      <c r="C56" s="63"/>
      <c r="D56" s="13"/>
      <c r="E56" s="84"/>
      <c r="F56" s="85"/>
      <c r="G56" s="122"/>
      <c r="H56" s="113">
        <f t="shared" si="8"/>
        <v>0</v>
      </c>
      <c r="I56" s="86"/>
      <c r="J56" s="88"/>
      <c r="K56" s="86"/>
      <c r="L56" s="65"/>
      <c r="M56" s="65"/>
      <c r="N56" s="65"/>
      <c r="O56" s="56"/>
      <c r="P56" s="56"/>
      <c r="Q56" s="56"/>
      <c r="R56" s="56"/>
      <c r="S56" s="56"/>
      <c r="T56" s="58"/>
      <c r="U56" s="67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87">
        <f t="shared" si="9"/>
        <v>0</v>
      </c>
      <c r="AH56" s="29">
        <f t="shared" si="6"/>
        <v>0</v>
      </c>
      <c r="AK56" s="67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6"/>
      <c r="AW56" s="68">
        <f t="shared" si="11"/>
        <v>0</v>
      </c>
      <c r="AX56" s="146">
        <f t="shared" si="7"/>
        <v>0</v>
      </c>
    </row>
    <row r="57" spans="1:50" s="100" customFormat="1" ht="28.5">
      <c r="A57" s="5">
        <v>25</v>
      </c>
      <c r="B57" s="127" t="s">
        <v>73</v>
      </c>
      <c r="C57" s="90">
        <v>2389</v>
      </c>
      <c r="D57" s="91">
        <v>1954658</v>
      </c>
      <c r="E57" s="92">
        <f>+D57*E30</f>
        <v>1368260.5999999999</v>
      </c>
      <c r="F57" s="93">
        <f>+D57*F30</f>
        <v>586397.4</v>
      </c>
      <c r="G57" s="123"/>
      <c r="H57" s="128">
        <f t="shared" si="8"/>
        <v>1368260</v>
      </c>
      <c r="I57" s="96"/>
      <c r="J57" s="95"/>
      <c r="K57" s="96"/>
      <c r="L57" s="94"/>
      <c r="M57" s="94">
        <v>1368260</v>
      </c>
      <c r="N57" s="94"/>
      <c r="O57" s="56"/>
      <c r="P57" s="56"/>
      <c r="Q57" s="56"/>
      <c r="R57" s="56"/>
      <c r="S57" s="56"/>
      <c r="T57" s="58"/>
      <c r="U57" s="98"/>
      <c r="V57" s="94"/>
      <c r="W57" s="94"/>
      <c r="X57" s="94"/>
      <c r="Y57" s="94">
        <v>1368260</v>
      </c>
      <c r="Z57" s="94"/>
      <c r="AA57" s="94"/>
      <c r="AB57" s="94"/>
      <c r="AC57" s="94"/>
      <c r="AD57" s="94"/>
      <c r="AE57" s="94"/>
      <c r="AF57" s="94"/>
      <c r="AG57" s="129">
        <f t="shared" si="9"/>
        <v>1368260</v>
      </c>
      <c r="AH57" s="130">
        <f t="shared" si="6"/>
        <v>0</v>
      </c>
      <c r="AK57" s="98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7"/>
      <c r="AW57" s="148">
        <f t="shared" si="11"/>
        <v>0</v>
      </c>
      <c r="AX57" s="146">
        <f t="shared" si="7"/>
        <v>1368260</v>
      </c>
    </row>
    <row r="58" spans="1:50" ht="15">
      <c r="A58" s="5">
        <v>26</v>
      </c>
      <c r="B58" s="12" t="s">
        <v>57</v>
      </c>
      <c r="C58" s="63"/>
      <c r="D58" s="13"/>
      <c r="E58" s="84"/>
      <c r="F58" s="85"/>
      <c r="G58" s="122"/>
      <c r="H58" s="113">
        <f t="shared" si="8"/>
        <v>0</v>
      </c>
      <c r="I58" s="86"/>
      <c r="J58" s="88"/>
      <c r="K58" s="86"/>
      <c r="L58" s="65"/>
      <c r="M58" s="65"/>
      <c r="N58" s="65"/>
      <c r="O58" s="56"/>
      <c r="P58" s="56"/>
      <c r="Q58" s="56"/>
      <c r="R58" s="56"/>
      <c r="S58" s="56"/>
      <c r="T58" s="58"/>
      <c r="U58" s="67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87">
        <f t="shared" si="9"/>
        <v>0</v>
      </c>
      <c r="AH58" s="29">
        <f t="shared" si="6"/>
        <v>0</v>
      </c>
      <c r="AK58" s="67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6"/>
      <c r="AW58" s="68">
        <f t="shared" si="11"/>
        <v>0</v>
      </c>
      <c r="AX58" s="146">
        <f t="shared" si="7"/>
        <v>0</v>
      </c>
    </row>
    <row r="59" spans="1:50" ht="15">
      <c r="A59" s="5">
        <v>27</v>
      </c>
      <c r="B59" s="12" t="s">
        <v>58</v>
      </c>
      <c r="C59" s="63"/>
      <c r="D59" s="13"/>
      <c r="E59" s="84"/>
      <c r="F59" s="85"/>
      <c r="G59" s="122"/>
      <c r="H59" s="113">
        <f t="shared" si="8"/>
        <v>0</v>
      </c>
      <c r="I59" s="86"/>
      <c r="J59" s="88"/>
      <c r="K59" s="86"/>
      <c r="L59" s="65"/>
      <c r="M59" s="65"/>
      <c r="N59" s="65"/>
      <c r="O59" s="56"/>
      <c r="P59" s="56"/>
      <c r="Q59" s="56"/>
      <c r="R59" s="56"/>
      <c r="S59" s="56"/>
      <c r="T59" s="58"/>
      <c r="U59" s="67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87">
        <f t="shared" si="9"/>
        <v>0</v>
      </c>
      <c r="AH59" s="29">
        <f t="shared" si="6"/>
        <v>0</v>
      </c>
      <c r="AK59" s="67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6"/>
      <c r="AW59" s="68">
        <f t="shared" si="11"/>
        <v>0</v>
      </c>
      <c r="AX59" s="146">
        <f t="shared" si="7"/>
        <v>0</v>
      </c>
    </row>
    <row r="60" spans="1:50" ht="15">
      <c r="A60" s="5">
        <v>28</v>
      </c>
      <c r="B60" s="12" t="s">
        <v>74</v>
      </c>
      <c r="C60" s="63"/>
      <c r="D60" s="13"/>
      <c r="E60" s="84"/>
      <c r="F60" s="85"/>
      <c r="G60" s="122"/>
      <c r="H60" s="113">
        <f t="shared" si="8"/>
        <v>0</v>
      </c>
      <c r="I60" s="86"/>
      <c r="J60" s="88"/>
      <c r="K60" s="86"/>
      <c r="L60" s="65"/>
      <c r="M60" s="65"/>
      <c r="N60" s="65"/>
      <c r="O60" s="56"/>
      <c r="P60" s="56"/>
      <c r="Q60" s="56"/>
      <c r="R60" s="56"/>
      <c r="S60" s="56"/>
      <c r="T60" s="58"/>
      <c r="U60" s="67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87">
        <f t="shared" si="9"/>
        <v>0</v>
      </c>
      <c r="AH60" s="29">
        <f t="shared" si="6"/>
        <v>0</v>
      </c>
      <c r="AK60" s="67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6"/>
      <c r="AW60" s="68">
        <f t="shared" si="11"/>
        <v>0</v>
      </c>
      <c r="AX60" s="146">
        <f t="shared" si="7"/>
        <v>0</v>
      </c>
    </row>
    <row r="61" spans="1:50" ht="15">
      <c r="A61" s="5">
        <v>29</v>
      </c>
      <c r="B61" s="12" t="s">
        <v>75</v>
      </c>
      <c r="C61" s="63"/>
      <c r="D61" s="13"/>
      <c r="E61" s="84"/>
      <c r="F61" s="85"/>
      <c r="G61" s="122"/>
      <c r="H61" s="113">
        <f t="shared" si="8"/>
        <v>0</v>
      </c>
      <c r="I61" s="86"/>
      <c r="J61" s="88"/>
      <c r="K61" s="86"/>
      <c r="L61" s="65"/>
      <c r="M61" s="65"/>
      <c r="N61" s="65"/>
      <c r="O61" s="56"/>
      <c r="P61" s="56"/>
      <c r="Q61" s="56"/>
      <c r="R61" s="56"/>
      <c r="S61" s="56"/>
      <c r="T61" s="58"/>
      <c r="U61" s="67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87">
        <f t="shared" si="9"/>
        <v>0</v>
      </c>
      <c r="AH61" s="29">
        <f t="shared" si="6"/>
        <v>0</v>
      </c>
      <c r="AK61" s="67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6"/>
      <c r="AW61" s="68">
        <f t="shared" si="11"/>
        <v>0</v>
      </c>
      <c r="AX61" s="146">
        <f t="shared" si="7"/>
        <v>0</v>
      </c>
    </row>
    <row r="62" spans="1:50" ht="15">
      <c r="A62" s="5">
        <v>30</v>
      </c>
      <c r="B62" s="12" t="s">
        <v>59</v>
      </c>
      <c r="C62" s="63">
        <v>1842</v>
      </c>
      <c r="D62" s="13">
        <v>12323107</v>
      </c>
      <c r="E62" s="84">
        <f>+D62*E30</f>
        <v>8626174.9000000004</v>
      </c>
      <c r="F62" s="85">
        <f>+D62*F30</f>
        <v>3696932.1</v>
      </c>
      <c r="G62" s="122"/>
      <c r="H62" s="113">
        <f t="shared" si="8"/>
        <v>8626175</v>
      </c>
      <c r="I62" s="86"/>
      <c r="J62" s="88"/>
      <c r="K62" s="86">
        <v>8626175</v>
      </c>
      <c r="L62" s="65"/>
      <c r="M62" s="65"/>
      <c r="N62" s="65"/>
      <c r="O62" s="56"/>
      <c r="P62" s="56"/>
      <c r="Q62" s="56"/>
      <c r="R62" s="56"/>
      <c r="S62" s="56"/>
      <c r="T62" s="58"/>
      <c r="U62" s="67"/>
      <c r="V62" s="65"/>
      <c r="W62" s="65">
        <v>8626175</v>
      </c>
      <c r="X62" s="65"/>
      <c r="Y62" s="65"/>
      <c r="Z62" s="65"/>
      <c r="AA62" s="65"/>
      <c r="AB62" s="65"/>
      <c r="AC62" s="65"/>
      <c r="AD62" s="65"/>
      <c r="AE62" s="65"/>
      <c r="AF62" s="65"/>
      <c r="AG62" s="87">
        <f t="shared" si="9"/>
        <v>8626175</v>
      </c>
      <c r="AH62" s="29">
        <f t="shared" si="6"/>
        <v>0</v>
      </c>
      <c r="AK62" s="67"/>
      <c r="AL62" s="65"/>
      <c r="AM62" s="65"/>
      <c r="AN62" s="65"/>
      <c r="AO62" s="65"/>
      <c r="AP62" s="65"/>
      <c r="AQ62" s="65"/>
      <c r="AR62" s="65"/>
      <c r="AS62" s="65">
        <v>6729450</v>
      </c>
      <c r="AT62" s="65"/>
      <c r="AU62" s="65"/>
      <c r="AV62" s="66"/>
      <c r="AW62" s="68">
        <f t="shared" si="11"/>
        <v>6729450</v>
      </c>
      <c r="AX62" s="146">
        <f t="shared" si="7"/>
        <v>1896725</v>
      </c>
    </row>
    <row r="63" spans="1:50" ht="15">
      <c r="A63" s="5">
        <v>31</v>
      </c>
      <c r="B63" s="12" t="s">
        <v>60</v>
      </c>
      <c r="C63" s="63"/>
      <c r="D63" s="13"/>
      <c r="E63" s="84"/>
      <c r="F63" s="85"/>
      <c r="G63" s="122"/>
      <c r="H63" s="113">
        <f t="shared" si="8"/>
        <v>0</v>
      </c>
      <c r="I63" s="86"/>
      <c r="J63" s="88"/>
      <c r="K63" s="86"/>
      <c r="L63" s="65"/>
      <c r="M63" s="65"/>
      <c r="N63" s="65"/>
      <c r="O63" s="56"/>
      <c r="P63" s="56"/>
      <c r="Q63" s="56"/>
      <c r="R63" s="56"/>
      <c r="S63" s="56"/>
      <c r="T63" s="58"/>
      <c r="U63" s="67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87">
        <f t="shared" si="9"/>
        <v>0</v>
      </c>
      <c r="AH63" s="29">
        <f t="shared" si="6"/>
        <v>0</v>
      </c>
      <c r="AK63" s="67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6"/>
      <c r="AW63" s="68">
        <f t="shared" si="11"/>
        <v>0</v>
      </c>
      <c r="AX63" s="146">
        <f t="shared" si="7"/>
        <v>0</v>
      </c>
    </row>
    <row r="64" spans="1:50" ht="15">
      <c r="A64" s="5">
        <v>32</v>
      </c>
      <c r="B64" s="12" t="s">
        <v>61</v>
      </c>
      <c r="C64" s="63">
        <v>1381</v>
      </c>
      <c r="D64" s="13">
        <v>4466140</v>
      </c>
      <c r="E64" s="84">
        <f>+D64*E30</f>
        <v>3126298</v>
      </c>
      <c r="F64" s="85">
        <f>+D64*F30</f>
        <v>1339842</v>
      </c>
      <c r="G64" s="122"/>
      <c r="H64" s="113">
        <f t="shared" si="8"/>
        <v>3126298</v>
      </c>
      <c r="I64" s="86"/>
      <c r="J64" s="88"/>
      <c r="K64" s="86">
        <v>3126298</v>
      </c>
      <c r="L64" s="65"/>
      <c r="M64" s="65"/>
      <c r="N64" s="65"/>
      <c r="O64" s="56"/>
      <c r="P64" s="56"/>
      <c r="Q64" s="56"/>
      <c r="R64" s="56"/>
      <c r="S64" s="56"/>
      <c r="T64" s="58"/>
      <c r="U64" s="67"/>
      <c r="V64" s="65"/>
      <c r="W64" s="65">
        <v>3126298</v>
      </c>
      <c r="X64" s="65"/>
      <c r="Y64" s="65"/>
      <c r="Z64" s="65"/>
      <c r="AA64" s="65"/>
      <c r="AB64" s="65"/>
      <c r="AC64" s="65"/>
      <c r="AD64" s="65"/>
      <c r="AE64" s="65"/>
      <c r="AF64" s="65"/>
      <c r="AG64" s="87">
        <f t="shared" si="9"/>
        <v>3126298</v>
      </c>
      <c r="AH64" s="29">
        <f t="shared" si="6"/>
        <v>0</v>
      </c>
      <c r="AK64" s="67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6"/>
      <c r="AW64" s="68">
        <f t="shared" si="11"/>
        <v>0</v>
      </c>
      <c r="AX64" s="146">
        <f t="shared" si="7"/>
        <v>3126298</v>
      </c>
    </row>
    <row r="65" spans="1:50" ht="15">
      <c r="A65" s="5">
        <v>33</v>
      </c>
      <c r="B65" s="19" t="s">
        <v>76</v>
      </c>
      <c r="C65" s="69">
        <v>3120</v>
      </c>
      <c r="D65" s="20">
        <v>5950926</v>
      </c>
      <c r="E65" s="103">
        <f>+D65*E30</f>
        <v>4165648.1999999997</v>
      </c>
      <c r="F65" s="104">
        <f>+D65*F30</f>
        <v>1785277.8</v>
      </c>
      <c r="G65" s="124"/>
      <c r="H65" s="113">
        <f t="shared" si="8"/>
        <v>4165648</v>
      </c>
      <c r="I65" s="106"/>
      <c r="J65" s="105"/>
      <c r="K65" s="106"/>
      <c r="L65" s="70"/>
      <c r="M65" s="70"/>
      <c r="N65" s="70">
        <v>4165648</v>
      </c>
      <c r="O65" s="56"/>
      <c r="P65" s="56"/>
      <c r="Q65" s="56"/>
      <c r="R65" s="56"/>
      <c r="S65" s="56"/>
      <c r="T65" s="58"/>
      <c r="U65" s="72"/>
      <c r="V65" s="70"/>
      <c r="W65" s="70"/>
      <c r="X65" s="70"/>
      <c r="Y65" s="70"/>
      <c r="Z65" s="70">
        <v>4165648</v>
      </c>
      <c r="AA65" s="70"/>
      <c r="AB65" s="70"/>
      <c r="AC65" s="70"/>
      <c r="AD65" s="70"/>
      <c r="AE65" s="70"/>
      <c r="AF65" s="70"/>
      <c r="AG65" s="87">
        <f t="shared" si="9"/>
        <v>4165648</v>
      </c>
      <c r="AH65" s="29">
        <f t="shared" si="6"/>
        <v>0</v>
      </c>
      <c r="AK65" s="72"/>
      <c r="AL65" s="70"/>
      <c r="AM65" s="70"/>
      <c r="AN65" s="70"/>
      <c r="AO65" s="70"/>
      <c r="AP65" s="70"/>
      <c r="AQ65" s="70">
        <v>5739320</v>
      </c>
      <c r="AR65" s="70">
        <v>2295728</v>
      </c>
      <c r="AS65" s="70">
        <v>1147864</v>
      </c>
      <c r="AT65" s="70"/>
      <c r="AU65" s="70"/>
      <c r="AV65" s="71"/>
      <c r="AW65" s="68">
        <f t="shared" si="11"/>
        <v>9182912</v>
      </c>
      <c r="AX65" s="146">
        <f t="shared" si="7"/>
        <v>-5017264</v>
      </c>
    </row>
    <row r="66" spans="1:50" ht="15">
      <c r="A66" s="5">
        <v>34</v>
      </c>
      <c r="B66" s="19" t="s">
        <v>95</v>
      </c>
      <c r="C66" s="69" t="s">
        <v>100</v>
      </c>
      <c r="D66" s="20">
        <f>4366488+49102000+25782742</f>
        <v>79251230</v>
      </c>
      <c r="E66" s="103">
        <v>3056541.5999999996</v>
      </c>
      <c r="F66" s="104">
        <v>1309946.3999999999</v>
      </c>
      <c r="G66" s="124">
        <f>49102000+25782742</f>
        <v>74884742</v>
      </c>
      <c r="H66" s="113">
        <f t="shared" si="8"/>
        <v>88324463.400000006</v>
      </c>
      <c r="I66" s="106"/>
      <c r="J66" s="105"/>
      <c r="K66" s="106">
        <v>3056541</v>
      </c>
      <c r="L66" s="70">
        <v>31314859</v>
      </c>
      <c r="M66" s="70">
        <v>17857224</v>
      </c>
      <c r="N66" s="70"/>
      <c r="O66" s="56"/>
      <c r="P66" s="56">
        <v>18047919.399999999</v>
      </c>
      <c r="Q66" s="56">
        <v>18047920</v>
      </c>
      <c r="R66" s="56"/>
      <c r="S66" s="56"/>
      <c r="T66" s="58"/>
      <c r="U66" s="72"/>
      <c r="V66" s="70"/>
      <c r="W66" s="70">
        <v>3056541</v>
      </c>
      <c r="X66" s="70">
        <v>31314859</v>
      </c>
      <c r="Y66" s="70">
        <v>17857224</v>
      </c>
      <c r="Z66" s="70"/>
      <c r="AA66" s="70"/>
      <c r="AB66" s="70">
        <v>18047919.399999999</v>
      </c>
      <c r="AC66" s="70">
        <v>18047920</v>
      </c>
      <c r="AD66" s="70"/>
      <c r="AE66" s="70"/>
      <c r="AF66" s="70"/>
      <c r="AG66" s="87">
        <f t="shared" si="9"/>
        <v>88324463.400000006</v>
      </c>
      <c r="AH66" s="29">
        <f t="shared" si="6"/>
        <v>0</v>
      </c>
      <c r="AK66" s="72"/>
      <c r="AL66" s="70"/>
      <c r="AM66" s="70"/>
      <c r="AN66" s="70"/>
      <c r="AO66" s="70"/>
      <c r="AP66" s="70"/>
      <c r="AQ66" s="70">
        <v>12262486</v>
      </c>
      <c r="AR66" s="70">
        <v>7687348</v>
      </c>
      <c r="AS66" s="70">
        <v>8274848</v>
      </c>
      <c r="AT66" s="70"/>
      <c r="AU66" s="70"/>
      <c r="AV66" s="71"/>
      <c r="AW66" s="68">
        <f t="shared" si="11"/>
        <v>28224682</v>
      </c>
      <c r="AX66" s="146">
        <f t="shared" si="7"/>
        <v>60099781.400000006</v>
      </c>
    </row>
    <row r="67" spans="1:50" ht="15">
      <c r="A67" s="5">
        <v>35</v>
      </c>
      <c r="B67" s="19" t="s">
        <v>96</v>
      </c>
      <c r="C67" s="69"/>
      <c r="D67" s="20"/>
      <c r="E67" s="103"/>
      <c r="F67" s="104"/>
      <c r="G67" s="124"/>
      <c r="H67" s="113">
        <f t="shared" si="8"/>
        <v>0</v>
      </c>
      <c r="I67" s="106"/>
      <c r="J67" s="105"/>
      <c r="K67" s="106"/>
      <c r="L67" s="70"/>
      <c r="M67" s="70"/>
      <c r="N67" s="70"/>
      <c r="O67" s="56"/>
      <c r="P67" s="56"/>
      <c r="Q67" s="56"/>
      <c r="R67" s="56"/>
      <c r="S67" s="56"/>
      <c r="T67" s="58"/>
      <c r="U67" s="72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87">
        <f t="shared" ref="AG67:AG73" si="12">SUM(U67:AF67)</f>
        <v>0</v>
      </c>
      <c r="AH67" s="29">
        <f t="shared" si="6"/>
        <v>0</v>
      </c>
      <c r="AK67" s="72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1"/>
      <c r="AW67" s="68">
        <f t="shared" ref="AW67:AW73" si="13">SUM(AK67:AV67)</f>
        <v>0</v>
      </c>
      <c r="AX67" s="146">
        <f t="shared" si="7"/>
        <v>0</v>
      </c>
    </row>
    <row r="68" spans="1:50" ht="15">
      <c r="A68" s="5">
        <v>36</v>
      </c>
      <c r="B68" s="19" t="s">
        <v>97</v>
      </c>
      <c r="C68" s="69"/>
      <c r="D68" s="20"/>
      <c r="E68" s="103"/>
      <c r="F68" s="104"/>
      <c r="G68" s="124"/>
      <c r="H68" s="113">
        <f t="shared" si="8"/>
        <v>0</v>
      </c>
      <c r="I68" s="106"/>
      <c r="J68" s="105"/>
      <c r="K68" s="106"/>
      <c r="L68" s="70"/>
      <c r="M68" s="70"/>
      <c r="N68" s="70"/>
      <c r="O68" s="56"/>
      <c r="P68" s="56"/>
      <c r="Q68" s="56"/>
      <c r="R68" s="56"/>
      <c r="S68" s="56"/>
      <c r="T68" s="58"/>
      <c r="U68" s="72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87">
        <f t="shared" si="12"/>
        <v>0</v>
      </c>
      <c r="AH68" s="29">
        <f t="shared" si="6"/>
        <v>0</v>
      </c>
      <c r="AK68" s="72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1"/>
      <c r="AW68" s="68">
        <f t="shared" si="13"/>
        <v>0</v>
      </c>
      <c r="AX68" s="146">
        <f t="shared" si="7"/>
        <v>0</v>
      </c>
    </row>
    <row r="69" spans="1:50" ht="15">
      <c r="A69" s="5">
        <v>37</v>
      </c>
      <c r="B69" s="19" t="s">
        <v>80</v>
      </c>
      <c r="C69" s="69">
        <v>2257</v>
      </c>
      <c r="D69" s="20">
        <v>10535176</v>
      </c>
      <c r="E69" s="103">
        <f>+D69*0.5</f>
        <v>5267588</v>
      </c>
      <c r="F69" s="104">
        <f>+D69*0.25</f>
        <v>2633794</v>
      </c>
      <c r="G69" s="124">
        <f>+D69*0.25</f>
        <v>2633794</v>
      </c>
      <c r="H69" s="113">
        <f t="shared" si="8"/>
        <v>7901382</v>
      </c>
      <c r="I69" s="106"/>
      <c r="J69" s="105"/>
      <c r="K69" s="106"/>
      <c r="L69" s="70"/>
      <c r="M69" s="70">
        <v>5267588</v>
      </c>
      <c r="N69" s="70"/>
      <c r="O69" s="56"/>
      <c r="P69" s="56">
        <v>2633794</v>
      </c>
      <c r="Q69" s="56"/>
      <c r="R69" s="56"/>
      <c r="S69" s="56"/>
      <c r="T69" s="58"/>
      <c r="U69" s="72"/>
      <c r="V69" s="70"/>
      <c r="W69" s="70"/>
      <c r="X69" s="70"/>
      <c r="Y69" s="70">
        <v>5267588</v>
      </c>
      <c r="Z69" s="70"/>
      <c r="AA69" s="70"/>
      <c r="AB69" s="70"/>
      <c r="AC69" s="70">
        <v>2633794</v>
      </c>
      <c r="AD69" s="70"/>
      <c r="AE69" s="70"/>
      <c r="AF69" s="70"/>
      <c r="AG69" s="87">
        <f t="shared" si="12"/>
        <v>7901382</v>
      </c>
      <c r="AH69" s="29">
        <f t="shared" si="6"/>
        <v>0</v>
      </c>
      <c r="AK69" s="72"/>
      <c r="AL69" s="70"/>
      <c r="AM69" s="70"/>
      <c r="AN69" s="70"/>
      <c r="AO69" s="70"/>
      <c r="AP69" s="70"/>
      <c r="AQ69" s="70">
        <v>4740000</v>
      </c>
      <c r="AR69" s="70">
        <v>1580000</v>
      </c>
      <c r="AS69" s="70">
        <v>1580000</v>
      </c>
      <c r="AT69" s="70"/>
      <c r="AU69" s="70"/>
      <c r="AV69" s="71"/>
      <c r="AW69" s="68">
        <f t="shared" si="13"/>
        <v>7900000</v>
      </c>
      <c r="AX69" s="146">
        <f t="shared" si="7"/>
        <v>1382</v>
      </c>
    </row>
    <row r="70" spans="1:50" ht="15">
      <c r="A70" s="5">
        <v>38</v>
      </c>
      <c r="B70" s="19" t="s">
        <v>81</v>
      </c>
      <c r="C70" s="69">
        <v>2388</v>
      </c>
      <c r="D70" s="20">
        <v>1075966</v>
      </c>
      <c r="E70" s="103">
        <f>+D70*E30</f>
        <v>753176.2</v>
      </c>
      <c r="F70" s="104">
        <f>+D70*F30</f>
        <v>322789.8</v>
      </c>
      <c r="G70" s="124"/>
      <c r="H70" s="113">
        <f t="shared" si="8"/>
        <v>753176</v>
      </c>
      <c r="I70" s="106"/>
      <c r="J70" s="105"/>
      <c r="K70" s="106">
        <v>0</v>
      </c>
      <c r="L70" s="70">
        <v>753176</v>
      </c>
      <c r="M70" s="70"/>
      <c r="N70" s="70"/>
      <c r="O70" s="56"/>
      <c r="P70" s="56"/>
      <c r="Q70" s="56"/>
      <c r="R70" s="56"/>
      <c r="S70" s="56"/>
      <c r="T70" s="58"/>
      <c r="U70" s="72"/>
      <c r="V70" s="70"/>
      <c r="W70" s="70"/>
      <c r="X70" s="70">
        <v>753176</v>
      </c>
      <c r="Y70" s="70"/>
      <c r="Z70" s="70"/>
      <c r="AA70" s="70"/>
      <c r="AB70" s="70"/>
      <c r="AC70" s="70"/>
      <c r="AD70" s="70"/>
      <c r="AE70" s="70"/>
      <c r="AF70" s="70"/>
      <c r="AG70" s="87">
        <f t="shared" si="12"/>
        <v>753176</v>
      </c>
      <c r="AH70" s="29">
        <f t="shared" si="6"/>
        <v>0</v>
      </c>
      <c r="AK70" s="72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1"/>
      <c r="AW70" s="68">
        <f t="shared" si="13"/>
        <v>0</v>
      </c>
      <c r="AX70" s="146">
        <f t="shared" si="7"/>
        <v>753176</v>
      </c>
    </row>
    <row r="71" spans="1:50" ht="15">
      <c r="A71" s="5">
        <v>39</v>
      </c>
      <c r="B71" s="19" t="s">
        <v>82</v>
      </c>
      <c r="C71" s="69">
        <v>2215</v>
      </c>
      <c r="D71" s="20">
        <v>2413260</v>
      </c>
      <c r="E71" s="103">
        <v>804420</v>
      </c>
      <c r="F71" s="104">
        <v>804420</v>
      </c>
      <c r="G71" s="124">
        <v>804420</v>
      </c>
      <c r="H71" s="113">
        <f t="shared" si="8"/>
        <v>0</v>
      </c>
      <c r="I71" s="106"/>
      <c r="J71" s="105"/>
      <c r="K71" s="106"/>
      <c r="L71" s="70"/>
      <c r="M71" s="70"/>
      <c r="N71" s="70"/>
      <c r="O71" s="56"/>
      <c r="P71" s="56"/>
      <c r="Q71" s="56"/>
      <c r="R71" s="56"/>
      <c r="S71" s="56"/>
      <c r="T71" s="58"/>
      <c r="U71" s="72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87">
        <f t="shared" si="12"/>
        <v>0</v>
      </c>
      <c r="AH71" s="29">
        <f t="shared" si="6"/>
        <v>0</v>
      </c>
      <c r="AK71" s="72"/>
      <c r="AL71" s="70"/>
      <c r="AM71" s="70"/>
      <c r="AN71" s="70"/>
      <c r="AO71" s="70"/>
      <c r="AP71" s="70"/>
      <c r="AQ71" s="70"/>
      <c r="AR71" s="70"/>
      <c r="AS71" s="70"/>
      <c r="AT71" s="70"/>
      <c r="AU71" s="70"/>
      <c r="AV71" s="71"/>
      <c r="AW71" s="68">
        <f t="shared" si="13"/>
        <v>0</v>
      </c>
      <c r="AX71" s="146">
        <f t="shared" si="7"/>
        <v>0</v>
      </c>
    </row>
    <row r="72" spans="1:50" ht="15">
      <c r="A72" s="5">
        <v>40</v>
      </c>
      <c r="B72" s="19" t="s">
        <v>83</v>
      </c>
      <c r="C72" s="69"/>
      <c r="D72" s="20"/>
      <c r="E72" s="103"/>
      <c r="F72" s="104"/>
      <c r="G72" s="124"/>
      <c r="H72" s="113">
        <f t="shared" si="8"/>
        <v>0</v>
      </c>
      <c r="I72" s="106"/>
      <c r="J72" s="105"/>
      <c r="K72" s="106"/>
      <c r="L72" s="70"/>
      <c r="M72" s="70"/>
      <c r="N72" s="70"/>
      <c r="O72" s="56"/>
      <c r="P72" s="56"/>
      <c r="Q72" s="56"/>
      <c r="R72" s="56"/>
      <c r="S72" s="56"/>
      <c r="T72" s="58"/>
      <c r="U72" s="72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87">
        <f t="shared" si="12"/>
        <v>0</v>
      </c>
      <c r="AH72" s="29">
        <f t="shared" si="6"/>
        <v>0</v>
      </c>
      <c r="AK72" s="72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1"/>
      <c r="AW72" s="68">
        <f t="shared" si="13"/>
        <v>0</v>
      </c>
      <c r="AX72" s="146">
        <f t="shared" si="7"/>
        <v>0</v>
      </c>
    </row>
    <row r="73" spans="1:50" ht="15">
      <c r="A73" s="5">
        <v>41</v>
      </c>
      <c r="B73" s="19" t="s">
        <v>84</v>
      </c>
      <c r="C73" s="69"/>
      <c r="D73" s="20"/>
      <c r="E73" s="103"/>
      <c r="F73" s="104"/>
      <c r="G73" s="124"/>
      <c r="H73" s="113">
        <f t="shared" si="8"/>
        <v>0</v>
      </c>
      <c r="I73" s="106"/>
      <c r="J73" s="105"/>
      <c r="K73" s="106"/>
      <c r="L73" s="70"/>
      <c r="M73" s="70"/>
      <c r="N73" s="70"/>
      <c r="O73" s="56"/>
      <c r="P73" s="56"/>
      <c r="Q73" s="56"/>
      <c r="R73" s="56"/>
      <c r="S73" s="56"/>
      <c r="T73" s="58"/>
      <c r="U73" s="72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87">
        <f t="shared" si="12"/>
        <v>0</v>
      </c>
      <c r="AH73" s="29">
        <f t="shared" si="6"/>
        <v>0</v>
      </c>
      <c r="AK73" s="72"/>
      <c r="AL73" s="70"/>
      <c r="AM73" s="70"/>
      <c r="AN73" s="70"/>
      <c r="AO73" s="70"/>
      <c r="AP73" s="70"/>
      <c r="AQ73" s="70"/>
      <c r="AR73" s="70"/>
      <c r="AS73" s="70"/>
      <c r="AT73" s="70"/>
      <c r="AU73" s="70"/>
      <c r="AV73" s="71"/>
      <c r="AW73" s="68">
        <f t="shared" si="13"/>
        <v>0</v>
      </c>
      <c r="AX73" s="146">
        <f t="shared" si="7"/>
        <v>0</v>
      </c>
    </row>
    <row r="74" spans="1:50" ht="15">
      <c r="A74" s="5">
        <v>42</v>
      </c>
      <c r="B74" s="19" t="s">
        <v>89</v>
      </c>
      <c r="C74" s="69">
        <v>3122</v>
      </c>
      <c r="D74" s="20">
        <v>2422015</v>
      </c>
      <c r="E74" s="163" t="s">
        <v>90</v>
      </c>
      <c r="F74" s="164"/>
      <c r="G74" s="165"/>
      <c r="H74" s="113">
        <f t="shared" si="8"/>
        <v>2422015</v>
      </c>
      <c r="I74" s="106"/>
      <c r="J74" s="105"/>
      <c r="K74" s="106"/>
      <c r="L74" s="70"/>
      <c r="M74" s="70"/>
      <c r="N74" s="70">
        <v>1695411</v>
      </c>
      <c r="O74" s="56"/>
      <c r="P74" s="56"/>
      <c r="Q74" s="56">
        <v>726604</v>
      </c>
      <c r="R74" s="56"/>
      <c r="S74" s="56"/>
      <c r="T74" s="58"/>
      <c r="U74" s="72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87">
        <f t="shared" ref="AG74:AG76" si="14">SUM(U74:AF74)</f>
        <v>0</v>
      </c>
      <c r="AH74" s="29">
        <f t="shared" si="6"/>
        <v>2422015</v>
      </c>
      <c r="AK74" s="72"/>
      <c r="AL74" s="70"/>
      <c r="AM74" s="70"/>
      <c r="AN74" s="70"/>
      <c r="AO74" s="70"/>
      <c r="AP74" s="70"/>
      <c r="AQ74" s="70"/>
      <c r="AR74" s="70"/>
      <c r="AS74" s="70"/>
      <c r="AT74" s="70"/>
      <c r="AU74" s="70"/>
      <c r="AV74" s="71"/>
      <c r="AW74" s="68">
        <f t="shared" ref="AW74:AW81" si="15">SUM(AK74:AV74)</f>
        <v>0</v>
      </c>
      <c r="AX74" s="146">
        <f t="shared" si="7"/>
        <v>0</v>
      </c>
    </row>
    <row r="75" spans="1:50" ht="15">
      <c r="A75" s="5">
        <v>43</v>
      </c>
      <c r="B75" s="19" t="s">
        <v>91</v>
      </c>
      <c r="C75" s="69">
        <v>3121</v>
      </c>
      <c r="D75" s="20">
        <v>4316250</v>
      </c>
      <c r="E75" s="163" t="s">
        <v>90</v>
      </c>
      <c r="F75" s="164"/>
      <c r="G75" s="165"/>
      <c r="H75" s="113">
        <f t="shared" si="8"/>
        <v>3021375</v>
      </c>
      <c r="I75" s="106"/>
      <c r="J75" s="105"/>
      <c r="K75" s="106"/>
      <c r="L75" s="70"/>
      <c r="M75" s="70"/>
      <c r="N75" s="70">
        <v>3021375</v>
      </c>
      <c r="O75" s="56"/>
      <c r="P75" s="56"/>
      <c r="Q75" s="56"/>
      <c r="R75" s="56"/>
      <c r="S75" s="56"/>
      <c r="T75" s="58"/>
      <c r="U75" s="72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87">
        <f t="shared" si="14"/>
        <v>0</v>
      </c>
      <c r="AH75" s="29">
        <f t="shared" si="6"/>
        <v>3021375</v>
      </c>
      <c r="AK75" s="72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1"/>
      <c r="AW75" s="68">
        <f t="shared" si="15"/>
        <v>0</v>
      </c>
      <c r="AX75" s="146">
        <f t="shared" si="7"/>
        <v>0</v>
      </c>
    </row>
    <row r="76" spans="1:50" ht="15">
      <c r="A76" s="5">
        <v>44</v>
      </c>
      <c r="B76" s="19" t="s">
        <v>98</v>
      </c>
      <c r="C76" s="69"/>
      <c r="D76" s="20"/>
      <c r="E76" s="157"/>
      <c r="F76" s="158"/>
      <c r="G76" s="158"/>
      <c r="H76" s="113">
        <f t="shared" si="8"/>
        <v>0</v>
      </c>
      <c r="I76" s="106"/>
      <c r="J76" s="105"/>
      <c r="K76" s="106"/>
      <c r="L76" s="70"/>
      <c r="M76" s="70"/>
      <c r="N76" s="70"/>
      <c r="O76" s="56"/>
      <c r="P76" s="56"/>
      <c r="Q76" s="56"/>
      <c r="R76" s="56"/>
      <c r="S76" s="56"/>
      <c r="T76" s="58"/>
      <c r="U76" s="72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87">
        <f t="shared" si="14"/>
        <v>0</v>
      </c>
      <c r="AH76" s="29">
        <f t="shared" si="6"/>
        <v>0</v>
      </c>
      <c r="AK76" s="72"/>
      <c r="AL76" s="70"/>
      <c r="AM76" s="70"/>
      <c r="AN76" s="70"/>
      <c r="AO76" s="70"/>
      <c r="AP76" s="70"/>
      <c r="AQ76" s="70"/>
      <c r="AR76" s="70"/>
      <c r="AS76" s="70"/>
      <c r="AT76" s="70"/>
      <c r="AU76" s="70"/>
      <c r="AV76" s="71"/>
      <c r="AW76" s="68">
        <f t="shared" si="15"/>
        <v>0</v>
      </c>
      <c r="AX76" s="146">
        <f t="shared" si="7"/>
        <v>0</v>
      </c>
    </row>
    <row r="77" spans="1:50" ht="15">
      <c r="A77" s="5">
        <v>45</v>
      </c>
      <c r="B77" s="19" t="s">
        <v>99</v>
      </c>
      <c r="C77" s="69"/>
      <c r="D77" s="20"/>
      <c r="E77" s="163" t="s">
        <v>90</v>
      </c>
      <c r="F77" s="164"/>
      <c r="G77" s="165"/>
      <c r="H77" s="113">
        <f t="shared" si="8"/>
        <v>0</v>
      </c>
      <c r="I77" s="106"/>
      <c r="J77" s="105"/>
      <c r="K77" s="106"/>
      <c r="L77" s="70"/>
      <c r="M77" s="70"/>
      <c r="N77" s="70"/>
      <c r="O77" s="56"/>
      <c r="P77" s="56"/>
      <c r="Q77" s="56"/>
      <c r="R77" s="56"/>
      <c r="S77" s="56"/>
      <c r="T77" s="58"/>
      <c r="U77" s="72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87">
        <f t="shared" ref="AG77:AG81" si="16">SUM(U77:AF77)</f>
        <v>0</v>
      </c>
      <c r="AH77" s="29">
        <f t="shared" si="6"/>
        <v>0</v>
      </c>
      <c r="AK77" s="72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1"/>
      <c r="AW77" s="68">
        <f t="shared" si="15"/>
        <v>0</v>
      </c>
      <c r="AX77" s="146">
        <f t="shared" si="7"/>
        <v>0</v>
      </c>
    </row>
    <row r="78" spans="1:50" ht="15">
      <c r="A78" s="5"/>
      <c r="B78" s="19" t="s">
        <v>101</v>
      </c>
      <c r="C78" s="69"/>
      <c r="D78" s="20"/>
      <c r="E78" s="157"/>
      <c r="F78" s="158"/>
      <c r="G78" s="158"/>
      <c r="H78" s="113">
        <f t="shared" si="8"/>
        <v>0</v>
      </c>
      <c r="I78" s="106"/>
      <c r="J78" s="105"/>
      <c r="K78" s="106"/>
      <c r="L78" s="70"/>
      <c r="M78" s="70"/>
      <c r="N78" s="70"/>
      <c r="O78" s="56"/>
      <c r="P78" s="56"/>
      <c r="Q78" s="56"/>
      <c r="R78" s="56"/>
      <c r="S78" s="56"/>
      <c r="T78" s="58"/>
      <c r="U78" s="72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87">
        <f t="shared" si="16"/>
        <v>0</v>
      </c>
      <c r="AH78" s="29">
        <f t="shared" si="6"/>
        <v>0</v>
      </c>
      <c r="AK78" s="72"/>
      <c r="AL78" s="70"/>
      <c r="AM78" s="70"/>
      <c r="AN78" s="70"/>
      <c r="AO78" s="70"/>
      <c r="AP78" s="70"/>
      <c r="AQ78" s="70"/>
      <c r="AR78" s="70"/>
      <c r="AS78" s="70"/>
      <c r="AT78" s="70"/>
      <c r="AU78" s="70"/>
      <c r="AV78" s="71"/>
      <c r="AW78" s="68">
        <f t="shared" si="15"/>
        <v>0</v>
      </c>
      <c r="AX78" s="146">
        <f t="shared" si="7"/>
        <v>0</v>
      </c>
    </row>
    <row r="79" spans="1:50" ht="15">
      <c r="A79" s="5">
        <v>46</v>
      </c>
      <c r="B79" s="19" t="s">
        <v>77</v>
      </c>
      <c r="C79" s="69">
        <v>1302</v>
      </c>
      <c r="D79" s="20">
        <v>23842795</v>
      </c>
      <c r="E79" s="103">
        <f>+D79*D30</f>
        <v>23842795</v>
      </c>
      <c r="F79" s="104"/>
      <c r="G79" s="124"/>
      <c r="H79" s="113">
        <f t="shared" si="8"/>
        <v>0</v>
      </c>
      <c r="I79" s="106"/>
      <c r="J79" s="105"/>
      <c r="K79" s="106"/>
      <c r="L79" s="70"/>
      <c r="M79" s="70"/>
      <c r="N79" s="70"/>
      <c r="O79" s="56"/>
      <c r="P79" s="56"/>
      <c r="Q79" s="56"/>
      <c r="R79" s="56"/>
      <c r="S79" s="56"/>
      <c r="T79" s="58"/>
      <c r="U79" s="72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87">
        <f t="shared" si="16"/>
        <v>0</v>
      </c>
      <c r="AH79" s="29">
        <f t="shared" si="6"/>
        <v>0</v>
      </c>
      <c r="AK79" s="72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1"/>
      <c r="AW79" s="68">
        <f t="shared" si="15"/>
        <v>0</v>
      </c>
      <c r="AX79" s="146">
        <f t="shared" si="7"/>
        <v>0</v>
      </c>
    </row>
    <row r="80" spans="1:50" ht="15">
      <c r="A80" s="159"/>
      <c r="B80" s="19" t="s">
        <v>102</v>
      </c>
      <c r="C80" s="69" t="s">
        <v>103</v>
      </c>
      <c r="D80" s="20">
        <v>15426060</v>
      </c>
      <c r="E80" s="103">
        <f>+D80*1</f>
        <v>15426060</v>
      </c>
      <c r="F80" s="104"/>
      <c r="G80" s="124"/>
      <c r="H80" s="113">
        <f t="shared" si="8"/>
        <v>0</v>
      </c>
      <c r="I80" s="106"/>
      <c r="J80" s="105"/>
      <c r="K80" s="106"/>
      <c r="L80" s="70"/>
      <c r="M80" s="70"/>
      <c r="N80" s="70"/>
      <c r="O80" s="56"/>
      <c r="P80" s="56"/>
      <c r="Q80" s="56"/>
      <c r="R80" s="56"/>
      <c r="S80" s="56"/>
      <c r="T80" s="58"/>
      <c r="U80" s="72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87">
        <f t="shared" si="16"/>
        <v>0</v>
      </c>
      <c r="AH80" s="29">
        <f t="shared" si="6"/>
        <v>0</v>
      </c>
      <c r="AK80" s="72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1"/>
      <c r="AW80" s="68">
        <f t="shared" si="15"/>
        <v>0</v>
      </c>
      <c r="AX80" s="146">
        <f t="shared" si="7"/>
        <v>0</v>
      </c>
    </row>
    <row r="81" spans="1:50" ht="15.75" thickBot="1">
      <c r="A81" s="102"/>
      <c r="B81" s="19"/>
      <c r="C81" s="69"/>
      <c r="D81" s="20"/>
      <c r="E81" s="103"/>
      <c r="F81" s="104"/>
      <c r="G81" s="124"/>
      <c r="H81" s="113">
        <f t="shared" si="8"/>
        <v>0</v>
      </c>
      <c r="I81" s="106"/>
      <c r="J81" s="105"/>
      <c r="K81" s="106"/>
      <c r="L81" s="70"/>
      <c r="M81" s="70"/>
      <c r="N81" s="70"/>
      <c r="O81" s="56"/>
      <c r="P81" s="56"/>
      <c r="Q81" s="56"/>
      <c r="R81" s="56"/>
      <c r="S81" s="56"/>
      <c r="T81" s="58"/>
      <c r="U81" s="72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87">
        <f t="shared" si="16"/>
        <v>0</v>
      </c>
      <c r="AH81" s="29">
        <f t="shared" si="6"/>
        <v>0</v>
      </c>
      <c r="AK81" s="72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1"/>
      <c r="AW81" s="68">
        <f t="shared" si="15"/>
        <v>0</v>
      </c>
      <c r="AX81" s="146">
        <f t="shared" si="7"/>
        <v>0</v>
      </c>
    </row>
    <row r="82" spans="1:50" ht="15.75" thickBot="1">
      <c r="A82" s="191" t="s">
        <v>62</v>
      </c>
      <c r="B82" s="192"/>
      <c r="C82" s="193"/>
      <c r="D82" s="42">
        <f>SUM(D33:D79)</f>
        <v>255460380</v>
      </c>
      <c r="E82" s="43"/>
      <c r="F82" s="44"/>
      <c r="G82" s="45"/>
      <c r="H82" s="125">
        <f t="shared" ref="H82:AG82" si="17">SUM(H33:H81)</f>
        <v>194544992.40000001</v>
      </c>
      <c r="I82" s="107">
        <f t="shared" si="17"/>
        <v>0</v>
      </c>
      <c r="J82" s="108">
        <f t="shared" si="17"/>
        <v>0</v>
      </c>
      <c r="K82" s="108">
        <f t="shared" si="17"/>
        <v>84562772</v>
      </c>
      <c r="L82" s="108">
        <f t="shared" si="17"/>
        <v>37150477</v>
      </c>
      <c r="M82" s="108">
        <f t="shared" si="17"/>
        <v>24493072</v>
      </c>
      <c r="N82" s="108">
        <f t="shared" si="17"/>
        <v>8882434</v>
      </c>
      <c r="O82" s="108">
        <f t="shared" si="17"/>
        <v>0</v>
      </c>
      <c r="P82" s="108">
        <f t="shared" si="17"/>
        <v>20681713.399999999</v>
      </c>
      <c r="Q82" s="108">
        <f t="shared" si="17"/>
        <v>18774524</v>
      </c>
      <c r="R82" s="108">
        <f t="shared" si="17"/>
        <v>0</v>
      </c>
      <c r="S82" s="108">
        <f t="shared" si="17"/>
        <v>0</v>
      </c>
      <c r="T82" s="108">
        <f t="shared" si="17"/>
        <v>0</v>
      </c>
      <c r="U82" s="109">
        <f t="shared" si="17"/>
        <v>0</v>
      </c>
      <c r="V82" s="109">
        <f t="shared" si="17"/>
        <v>0</v>
      </c>
      <c r="W82" s="109">
        <f t="shared" si="17"/>
        <v>84562772.399999991</v>
      </c>
      <c r="X82" s="109">
        <f t="shared" si="17"/>
        <v>37150477</v>
      </c>
      <c r="Y82" s="109">
        <f t="shared" si="17"/>
        <v>24493072</v>
      </c>
      <c r="Z82" s="109">
        <f t="shared" si="17"/>
        <v>4165648</v>
      </c>
      <c r="AA82" s="109">
        <f t="shared" si="17"/>
        <v>0</v>
      </c>
      <c r="AB82" s="109">
        <f t="shared" si="17"/>
        <v>18047919.399999999</v>
      </c>
      <c r="AC82" s="109">
        <f t="shared" si="17"/>
        <v>20681714</v>
      </c>
      <c r="AD82" s="109">
        <f t="shared" si="17"/>
        <v>0</v>
      </c>
      <c r="AE82" s="109">
        <f t="shared" si="17"/>
        <v>0</v>
      </c>
      <c r="AF82" s="109">
        <f t="shared" si="17"/>
        <v>0</v>
      </c>
      <c r="AG82" s="109">
        <f t="shared" si="17"/>
        <v>189101602.80000001</v>
      </c>
      <c r="AH82" s="46">
        <f>+H82-AG82</f>
        <v>5443389.599999994</v>
      </c>
      <c r="AK82" s="149">
        <f t="shared" ref="AK82:AX82" si="18">SUM(AK33:AK81)</f>
        <v>0</v>
      </c>
      <c r="AL82" s="149">
        <f t="shared" si="18"/>
        <v>0</v>
      </c>
      <c r="AM82" s="149">
        <f t="shared" si="18"/>
        <v>0</v>
      </c>
      <c r="AN82" s="149">
        <f t="shared" si="18"/>
        <v>0</v>
      </c>
      <c r="AO82" s="149">
        <f t="shared" si="18"/>
        <v>0</v>
      </c>
      <c r="AP82" s="149">
        <f t="shared" si="18"/>
        <v>0</v>
      </c>
      <c r="AQ82" s="149">
        <f t="shared" si="18"/>
        <v>33206946</v>
      </c>
      <c r="AR82" s="149">
        <f t="shared" si="18"/>
        <v>15051456</v>
      </c>
      <c r="AS82" s="149">
        <f t="shared" si="18"/>
        <v>20828318</v>
      </c>
      <c r="AT82" s="149">
        <f t="shared" si="18"/>
        <v>0</v>
      </c>
      <c r="AU82" s="149">
        <f t="shared" si="18"/>
        <v>0</v>
      </c>
      <c r="AV82" s="150">
        <f t="shared" si="18"/>
        <v>0</v>
      </c>
      <c r="AW82" s="151">
        <f t="shared" si="18"/>
        <v>69086720</v>
      </c>
      <c r="AX82" s="152">
        <f t="shared" si="18"/>
        <v>120014882.80000001</v>
      </c>
    </row>
    <row r="83" spans="1:50" ht="15.75" thickBot="1">
      <c r="D83" s="153"/>
      <c r="H83" s="154"/>
      <c r="I83" s="154"/>
      <c r="J83" s="154"/>
      <c r="K83" s="154"/>
      <c r="L83" s="154"/>
      <c r="M83" s="154"/>
      <c r="N83" s="154"/>
      <c r="O83" s="154"/>
      <c r="Q83" s="194" t="s">
        <v>92</v>
      </c>
      <c r="R83" s="195"/>
      <c r="S83" s="195"/>
      <c r="T83" s="195"/>
      <c r="U83" s="155">
        <v>3450699</v>
      </c>
      <c r="V83" s="156">
        <v>3450700</v>
      </c>
      <c r="W83" s="155">
        <v>3450701</v>
      </c>
      <c r="X83" s="156">
        <v>3450725</v>
      </c>
      <c r="Y83" s="155">
        <v>3458678</v>
      </c>
      <c r="Z83" s="156">
        <v>3467965</v>
      </c>
      <c r="AA83" s="155">
        <v>3481347</v>
      </c>
      <c r="AB83" s="156">
        <v>3491836</v>
      </c>
      <c r="AC83" s="155"/>
      <c r="AD83" s="156"/>
      <c r="AE83" s="155"/>
      <c r="AF83" s="155"/>
      <c r="AG83" s="154"/>
    </row>
    <row r="84" spans="1:50" ht="15.75" thickBot="1">
      <c r="A84" s="196" t="s">
        <v>85</v>
      </c>
      <c r="B84" s="197"/>
      <c r="C84" s="198"/>
      <c r="D84" s="131">
        <f>+D82+D29</f>
        <v>1342951824</v>
      </c>
      <c r="E84" s="132"/>
      <c r="F84" s="133"/>
      <c r="G84" s="133"/>
      <c r="H84" s="134">
        <f>+H29</f>
        <v>876676810.11000001</v>
      </c>
      <c r="I84" s="135">
        <f t="shared" ref="I84:AH84" si="19">+I82+I29</f>
        <v>90624287</v>
      </c>
      <c r="J84" s="135">
        <f t="shared" si="19"/>
        <v>90638710</v>
      </c>
      <c r="K84" s="135">
        <f t="shared" si="19"/>
        <v>175426647.11000001</v>
      </c>
      <c r="L84" s="135">
        <f t="shared" si="19"/>
        <v>153039534</v>
      </c>
      <c r="M84" s="135">
        <f t="shared" si="19"/>
        <v>115202029</v>
      </c>
      <c r="N84" s="135">
        <f t="shared" si="19"/>
        <v>117149439</v>
      </c>
      <c r="O84" s="135">
        <f t="shared" si="19"/>
        <v>90708957</v>
      </c>
      <c r="P84" s="135">
        <f t="shared" si="19"/>
        <v>111390670.40000001</v>
      </c>
      <c r="Q84" s="135">
        <f t="shared" si="19"/>
        <v>127041529</v>
      </c>
      <c r="R84" s="135">
        <f t="shared" si="19"/>
        <v>0</v>
      </c>
      <c r="S84" s="135">
        <f t="shared" si="19"/>
        <v>0</v>
      </c>
      <c r="T84" s="136">
        <f t="shared" si="19"/>
        <v>0</v>
      </c>
      <c r="U84" s="134">
        <f t="shared" si="19"/>
        <v>90624287</v>
      </c>
      <c r="V84" s="135">
        <f t="shared" si="19"/>
        <v>90638710</v>
      </c>
      <c r="W84" s="137">
        <f t="shared" si="19"/>
        <v>175426647.39999998</v>
      </c>
      <c r="X84" s="134">
        <f t="shared" si="19"/>
        <v>153039534</v>
      </c>
      <c r="Y84" s="135">
        <f t="shared" si="19"/>
        <v>115202029</v>
      </c>
      <c r="Z84" s="137">
        <f t="shared" si="19"/>
        <v>112432653</v>
      </c>
      <c r="AA84" s="134">
        <f t="shared" si="19"/>
        <v>90708957</v>
      </c>
      <c r="AB84" s="135">
        <f t="shared" si="19"/>
        <v>108756876.40000001</v>
      </c>
      <c r="AC84" s="137">
        <f t="shared" si="19"/>
        <v>128948719</v>
      </c>
      <c r="AD84" s="134">
        <f t="shared" si="19"/>
        <v>0</v>
      </c>
      <c r="AE84" s="135">
        <f t="shared" si="19"/>
        <v>0</v>
      </c>
      <c r="AF84" s="137">
        <f t="shared" si="19"/>
        <v>0</v>
      </c>
      <c r="AG84" s="138">
        <f t="shared" si="19"/>
        <v>1065778412.8</v>
      </c>
      <c r="AH84" s="139">
        <f t="shared" si="19"/>
        <v>5443389.7100000083</v>
      </c>
    </row>
    <row r="86" spans="1:50">
      <c r="D86" s="1"/>
      <c r="E86" s="1"/>
      <c r="F86" s="1"/>
      <c r="G86" s="1"/>
    </row>
  </sheetData>
  <mergeCells count="17">
    <mergeCell ref="A84:C84"/>
    <mergeCell ref="AK31:AV31"/>
    <mergeCell ref="E75:G75"/>
    <mergeCell ref="E77:G77"/>
    <mergeCell ref="A82:C82"/>
    <mergeCell ref="Q83:T83"/>
    <mergeCell ref="E74:G74"/>
    <mergeCell ref="H5:AD7"/>
    <mergeCell ref="B14:D14"/>
    <mergeCell ref="E14:G14"/>
    <mergeCell ref="H14:T14"/>
    <mergeCell ref="U14:AG14"/>
    <mergeCell ref="A29:B29"/>
    <mergeCell ref="B31:D31"/>
    <mergeCell ref="E31:G31"/>
    <mergeCell ref="H31:T31"/>
    <mergeCell ref="U31:AG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2" sqref="B2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Quintero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2020-01-29T14:24:48Z</dcterms:created>
  <dcterms:modified xsi:type="dcterms:W3CDTF">2020-10-23T15:09:15Z</dcterms:modified>
</cp:coreProperties>
</file>