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13_ncr:1_{DDF97B1B-81C0-41FA-814D-B73CC10176D6}" xr6:coauthVersionLast="43" xr6:coauthVersionMax="43" xr10:uidLastSave="{00000000-0000-0000-0000-000000000000}"/>
  <bookViews>
    <workbookView xWindow="-120" yWindow="-120" windowWidth="24240" windowHeight="13140" firstSheet="7" activeTab="15" xr2:uid="{00000000-000D-0000-FFFF-FFFF00000000}"/>
  </bookViews>
  <sheets>
    <sheet name="Cabildo" sheetId="1" r:id="rId1"/>
    <sheet name="Concón" sheetId="2" r:id="rId2"/>
    <sheet name="Hijuelas" sheetId="3" r:id="rId3"/>
    <sheet name="La Calera" sheetId="4" r:id="rId4"/>
    <sheet name="La Cruz" sheetId="5" r:id="rId5"/>
    <sheet name="La Ligua" sheetId="6" r:id="rId6"/>
    <sheet name="Limache" sheetId="18" r:id="rId7"/>
    <sheet name="Nogales" sheetId="7" r:id="rId8"/>
    <sheet name="Olmué" sheetId="8" r:id="rId9"/>
    <sheet name="Papudo" sheetId="9" r:id="rId10"/>
    <sheet name="Petorca" sheetId="10" r:id="rId11"/>
    <sheet name="Quilpué" sheetId="13" r:id="rId12"/>
    <sheet name="Quintero" sheetId="14" r:id="rId13"/>
    <sheet name="Villa Alemana" sheetId="15" r:id="rId14"/>
    <sheet name="Viña del Mar" sheetId="16" r:id="rId15"/>
    <sheet name="Zapallar" sheetId="17" r:id="rId16"/>
  </sheets>
  <externalReferences>
    <externalReference r:id="rId17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24" i="17" l="1"/>
  <c r="Q124" i="17"/>
  <c r="P124" i="17"/>
  <c r="O124" i="17"/>
  <c r="N124" i="17"/>
  <c r="M124" i="17"/>
  <c r="L124" i="17"/>
  <c r="K124" i="17"/>
  <c r="J124" i="17"/>
  <c r="I124" i="17"/>
  <c r="H124" i="17"/>
  <c r="G124" i="17"/>
  <c r="S123" i="17"/>
  <c r="T123" i="17" s="1"/>
  <c r="S109" i="17"/>
  <c r="T109" i="17" s="1"/>
  <c r="J109" i="17"/>
  <c r="F109" i="17"/>
  <c r="S108" i="17"/>
  <c r="T108" i="17" s="1"/>
  <c r="S107" i="17"/>
  <c r="T107" i="17" s="1"/>
  <c r="S106" i="17"/>
  <c r="T106" i="17" s="1"/>
  <c r="S104" i="17"/>
  <c r="T104" i="17" s="1"/>
  <c r="S102" i="17"/>
  <c r="T102" i="17" s="1"/>
  <c r="S101" i="17"/>
  <c r="T101" i="17" s="1"/>
  <c r="S100" i="17"/>
  <c r="T100" i="17" s="1"/>
  <c r="S99" i="17"/>
  <c r="T99" i="17" s="1"/>
  <c r="S98" i="17"/>
  <c r="T98" i="17" s="1"/>
  <c r="S97" i="17"/>
  <c r="T97" i="17" s="1"/>
  <c r="S96" i="17"/>
  <c r="T96" i="17" s="1"/>
  <c r="S95" i="17"/>
  <c r="T95" i="17" s="1"/>
  <c r="S94" i="17"/>
  <c r="T94" i="17" s="1"/>
  <c r="S93" i="17"/>
  <c r="T93" i="17" s="1"/>
  <c r="S92" i="17"/>
  <c r="T92" i="17" s="1"/>
  <c r="S91" i="17"/>
  <c r="T91" i="17" s="1"/>
  <c r="S90" i="17"/>
  <c r="T90" i="17" s="1"/>
  <c r="S89" i="17"/>
  <c r="T89" i="17" s="1"/>
  <c r="S88" i="17"/>
  <c r="T88" i="17" s="1"/>
  <c r="S87" i="17"/>
  <c r="T87" i="17" s="1"/>
  <c r="S86" i="17"/>
  <c r="T86" i="17" s="1"/>
  <c r="S85" i="17"/>
  <c r="T85" i="17" s="1"/>
  <c r="S84" i="17"/>
  <c r="T84" i="17" s="1"/>
  <c r="S83" i="17"/>
  <c r="T83" i="17" s="1"/>
  <c r="S82" i="17"/>
  <c r="T82" i="17" s="1"/>
  <c r="F82" i="17"/>
  <c r="S81" i="17"/>
  <c r="T81" i="17" s="1"/>
  <c r="T80" i="17"/>
  <c r="S80" i="17"/>
  <c r="S78" i="17"/>
  <c r="F78" i="17"/>
  <c r="T78" i="17" s="1"/>
  <c r="S77" i="17"/>
  <c r="T77" i="17" s="1"/>
  <c r="S76" i="17"/>
  <c r="T76" i="17" s="1"/>
  <c r="S75" i="17"/>
  <c r="T75" i="17" s="1"/>
  <c r="S74" i="17"/>
  <c r="T74" i="17" s="1"/>
  <c r="S73" i="17"/>
  <c r="T73" i="17" s="1"/>
  <c r="S72" i="17"/>
  <c r="T72" i="17" s="1"/>
  <c r="S71" i="17"/>
  <c r="T71" i="17" s="1"/>
  <c r="S70" i="17"/>
  <c r="T70" i="17" s="1"/>
  <c r="S69" i="17"/>
  <c r="T69" i="17" s="1"/>
  <c r="S68" i="17"/>
  <c r="T68" i="17" s="1"/>
  <c r="S67" i="17"/>
  <c r="T67" i="17" s="1"/>
  <c r="S66" i="17"/>
  <c r="T66" i="17" s="1"/>
  <c r="S65" i="17"/>
  <c r="T65" i="17" s="1"/>
  <c r="S64" i="17"/>
  <c r="T64" i="17" s="1"/>
  <c r="S63" i="17"/>
  <c r="T63" i="17" s="1"/>
  <c r="S62" i="17"/>
  <c r="T62" i="17" s="1"/>
  <c r="S61" i="17"/>
  <c r="T61" i="17" s="1"/>
  <c r="S60" i="17"/>
  <c r="T60" i="17" s="1"/>
  <c r="S59" i="17"/>
  <c r="T59" i="17" s="1"/>
  <c r="S58" i="17"/>
  <c r="T58" i="17" s="1"/>
  <c r="S57" i="17"/>
  <c r="T57" i="17" s="1"/>
  <c r="S56" i="17"/>
  <c r="T56" i="17" s="1"/>
  <c r="S55" i="17"/>
  <c r="T55" i="17" s="1"/>
  <c r="S54" i="17"/>
  <c r="T54" i="17" s="1"/>
  <c r="S53" i="17"/>
  <c r="T53" i="17" s="1"/>
  <c r="S52" i="17"/>
  <c r="T52" i="17" s="1"/>
  <c r="S51" i="17"/>
  <c r="T51" i="17" s="1"/>
  <c r="S50" i="17"/>
  <c r="T50" i="17" s="1"/>
  <c r="S49" i="17"/>
  <c r="T49" i="17" s="1"/>
  <c r="S48" i="17"/>
  <c r="T48" i="17" s="1"/>
  <c r="S47" i="17"/>
  <c r="T47" i="17" s="1"/>
  <c r="S46" i="17"/>
  <c r="T46" i="17" s="1"/>
  <c r="S44" i="17"/>
  <c r="T44" i="17" s="1"/>
  <c r="S43" i="17"/>
  <c r="T43" i="17" s="1"/>
  <c r="S42" i="17"/>
  <c r="T42" i="17" s="1"/>
  <c r="S41" i="17"/>
  <c r="T41" i="17" s="1"/>
  <c r="S40" i="17"/>
  <c r="T40" i="17" s="1"/>
  <c r="S39" i="17"/>
  <c r="T39" i="17" s="1"/>
  <c r="S38" i="17"/>
  <c r="T38" i="17" s="1"/>
  <c r="S37" i="17"/>
  <c r="T37" i="17" s="1"/>
  <c r="S36" i="17"/>
  <c r="T36" i="17" s="1"/>
  <c r="T35" i="17"/>
  <c r="S35" i="17"/>
  <c r="S34" i="17"/>
  <c r="T34" i="17" s="1"/>
  <c r="S33" i="17"/>
  <c r="T33" i="17" s="1"/>
  <c r="S32" i="17"/>
  <c r="T32" i="17" s="1"/>
  <c r="S31" i="17"/>
  <c r="T31" i="17" s="1"/>
  <c r="S30" i="17"/>
  <c r="T30" i="17" s="1"/>
  <c r="S29" i="17"/>
  <c r="T29" i="17" s="1"/>
  <c r="S28" i="17"/>
  <c r="F28" i="17"/>
  <c r="T28" i="17" s="1"/>
  <c r="T27" i="17"/>
  <c r="S27" i="17"/>
  <c r="F27" i="17"/>
  <c r="S26" i="17"/>
  <c r="T26" i="17" s="1"/>
  <c r="S25" i="17"/>
  <c r="T25" i="17" s="1"/>
  <c r="S24" i="17"/>
  <c r="T24" i="17" s="1"/>
  <c r="S23" i="17"/>
  <c r="T23" i="17" s="1"/>
  <c r="S22" i="17"/>
  <c r="T22" i="17" s="1"/>
  <c r="S21" i="17"/>
  <c r="F21" i="17"/>
  <c r="T21" i="17" s="1"/>
  <c r="E21" i="17"/>
  <c r="S20" i="17"/>
  <c r="F20" i="17"/>
  <c r="T20" i="17" s="1"/>
  <c r="E20" i="17"/>
  <c r="S19" i="17"/>
  <c r="F19" i="17"/>
  <c r="T19" i="17" s="1"/>
  <c r="E19" i="17"/>
  <c r="S18" i="17"/>
  <c r="F18" i="17"/>
  <c r="T18" i="17" s="1"/>
  <c r="E18" i="17"/>
  <c r="S16" i="17"/>
  <c r="F16" i="17"/>
  <c r="T16" i="17" s="1"/>
  <c r="E16" i="17"/>
  <c r="S15" i="17"/>
  <c r="F15" i="17"/>
  <c r="T15" i="17" s="1"/>
  <c r="E15" i="17"/>
  <c r="S14" i="17"/>
  <c r="T14" i="17" s="1"/>
  <c r="S13" i="17"/>
  <c r="T13" i="17" s="1"/>
  <c r="S12" i="17"/>
  <c r="F12" i="17"/>
  <c r="E12" i="17"/>
  <c r="E124" i="17" s="1"/>
  <c r="T12" i="17" l="1"/>
  <c r="T124" i="17" s="1"/>
  <c r="F124" i="17"/>
  <c r="S124" i="17"/>
  <c r="Q128" i="18"/>
  <c r="P128" i="18"/>
  <c r="O128" i="18"/>
  <c r="N128" i="18"/>
  <c r="M128" i="18"/>
  <c r="L128" i="18"/>
  <c r="K128" i="18"/>
  <c r="J128" i="18"/>
  <c r="I128" i="18"/>
  <c r="H128" i="18"/>
  <c r="G128" i="18"/>
  <c r="F128" i="18"/>
  <c r="R127" i="18"/>
  <c r="S127" i="18" s="1"/>
  <c r="R126" i="18"/>
  <c r="S126" i="18" s="1"/>
  <c r="R112" i="18"/>
  <c r="S112" i="18" s="1"/>
  <c r="R111" i="18"/>
  <c r="S111" i="18" s="1"/>
  <c r="R110" i="18"/>
  <c r="S110" i="18" s="1"/>
  <c r="R108" i="18"/>
  <c r="S108" i="18" s="1"/>
  <c r="R106" i="18"/>
  <c r="S106" i="18" s="1"/>
  <c r="R105" i="18"/>
  <c r="S105" i="18" s="1"/>
  <c r="R104" i="18"/>
  <c r="S104" i="18" s="1"/>
  <c r="R103" i="18"/>
  <c r="S103" i="18" s="1"/>
  <c r="R102" i="18"/>
  <c r="S102" i="18" s="1"/>
  <c r="R101" i="18"/>
  <c r="S101" i="18" s="1"/>
  <c r="R100" i="18"/>
  <c r="S100" i="18" s="1"/>
  <c r="R99" i="18"/>
  <c r="S99" i="18" s="1"/>
  <c r="R98" i="18"/>
  <c r="S98" i="18" s="1"/>
  <c r="R97" i="18"/>
  <c r="S97" i="18" s="1"/>
  <c r="R96" i="18"/>
  <c r="S96" i="18" s="1"/>
  <c r="R95" i="18"/>
  <c r="S95" i="18" s="1"/>
  <c r="R94" i="18"/>
  <c r="S94" i="18" s="1"/>
  <c r="R93" i="18"/>
  <c r="S93" i="18" s="1"/>
  <c r="R92" i="18"/>
  <c r="S92" i="18" s="1"/>
  <c r="R91" i="18"/>
  <c r="S91" i="18" s="1"/>
  <c r="R90" i="18"/>
  <c r="S90" i="18" s="1"/>
  <c r="R89" i="18"/>
  <c r="S89" i="18" s="1"/>
  <c r="R88" i="18"/>
  <c r="S88" i="18" s="1"/>
  <c r="R87" i="18"/>
  <c r="S87" i="18" s="1"/>
  <c r="R86" i="18"/>
  <c r="S86" i="18" s="1"/>
  <c r="R85" i="18"/>
  <c r="S85" i="18" s="1"/>
  <c r="R84" i="18"/>
  <c r="S84" i="18" s="1"/>
  <c r="R82" i="18"/>
  <c r="S82" i="18" s="1"/>
  <c r="R81" i="18"/>
  <c r="S81" i="18" s="1"/>
  <c r="R80" i="18"/>
  <c r="S80" i="18" s="1"/>
  <c r="R79" i="18"/>
  <c r="S79" i="18" s="1"/>
  <c r="R78" i="18"/>
  <c r="S78" i="18" s="1"/>
  <c r="R77" i="18"/>
  <c r="S77" i="18" s="1"/>
  <c r="R76" i="18"/>
  <c r="S76" i="18" s="1"/>
  <c r="R75" i="18"/>
  <c r="S75" i="18" s="1"/>
  <c r="R74" i="18"/>
  <c r="S74" i="18" s="1"/>
  <c r="R73" i="18"/>
  <c r="S73" i="18" s="1"/>
  <c r="R72" i="18"/>
  <c r="S72" i="18" s="1"/>
  <c r="R71" i="18"/>
  <c r="S71" i="18" s="1"/>
  <c r="R70" i="18"/>
  <c r="S70" i="18" s="1"/>
  <c r="R69" i="18"/>
  <c r="S69" i="18" s="1"/>
  <c r="R68" i="18"/>
  <c r="S68" i="18" s="1"/>
  <c r="R67" i="18"/>
  <c r="S67" i="18" s="1"/>
  <c r="R66" i="18"/>
  <c r="E66" i="18"/>
  <c r="S66" i="18" s="1"/>
  <c r="S65" i="18"/>
  <c r="R65" i="18"/>
  <c r="R64" i="18"/>
  <c r="S64" i="18" s="1"/>
  <c r="S63" i="18"/>
  <c r="R63" i="18"/>
  <c r="R62" i="18"/>
  <c r="E62" i="18"/>
  <c r="S62" i="18" s="1"/>
  <c r="R61" i="18"/>
  <c r="S61" i="18" s="1"/>
  <c r="R60" i="18"/>
  <c r="S60" i="18" s="1"/>
  <c r="R59" i="18"/>
  <c r="S59" i="18" s="1"/>
  <c r="R58" i="18"/>
  <c r="S58" i="18" s="1"/>
  <c r="R57" i="18"/>
  <c r="S57" i="18" s="1"/>
  <c r="R56" i="18"/>
  <c r="S56" i="18" s="1"/>
  <c r="R55" i="18"/>
  <c r="S55" i="18" s="1"/>
  <c r="R54" i="18"/>
  <c r="S54" i="18" s="1"/>
  <c r="R53" i="18"/>
  <c r="S53" i="18" s="1"/>
  <c r="R52" i="18"/>
  <c r="S52" i="18" s="1"/>
  <c r="R51" i="18"/>
  <c r="S51" i="18" s="1"/>
  <c r="R50" i="18"/>
  <c r="S50" i="18" s="1"/>
  <c r="R49" i="18"/>
  <c r="S49" i="18" s="1"/>
  <c r="R47" i="18"/>
  <c r="S47" i="18" s="1"/>
  <c r="R46" i="18"/>
  <c r="S46" i="18" s="1"/>
  <c r="R45" i="18"/>
  <c r="S45" i="18" s="1"/>
  <c r="R44" i="18"/>
  <c r="S44" i="18" s="1"/>
  <c r="R43" i="18"/>
  <c r="S43" i="18" s="1"/>
  <c r="R42" i="18"/>
  <c r="S42" i="18" s="1"/>
  <c r="R41" i="18"/>
  <c r="S41" i="18" s="1"/>
  <c r="R40" i="18"/>
  <c r="S40" i="18" s="1"/>
  <c r="R39" i="18"/>
  <c r="S39" i="18" s="1"/>
  <c r="R38" i="18"/>
  <c r="S38" i="18" s="1"/>
  <c r="R37" i="18"/>
  <c r="S37" i="18" s="1"/>
  <c r="R36" i="18"/>
  <c r="S36" i="18" s="1"/>
  <c r="S35" i="18"/>
  <c r="R35" i="18"/>
  <c r="R34" i="18"/>
  <c r="S34" i="18" s="1"/>
  <c r="R33" i="18"/>
  <c r="S33" i="18" s="1"/>
  <c r="R32" i="18"/>
  <c r="S32" i="18" s="1"/>
  <c r="R31" i="18"/>
  <c r="S31" i="18" s="1"/>
  <c r="R30" i="18"/>
  <c r="S30" i="18" s="1"/>
  <c r="R29" i="18"/>
  <c r="S29" i="18" s="1"/>
  <c r="R28" i="18"/>
  <c r="S28" i="18" s="1"/>
  <c r="S27" i="18"/>
  <c r="R27" i="18"/>
  <c r="R26" i="18"/>
  <c r="S26" i="18" s="1"/>
  <c r="R25" i="18"/>
  <c r="S25" i="18" s="1"/>
  <c r="R24" i="18"/>
  <c r="S24" i="18" s="1"/>
  <c r="R23" i="18"/>
  <c r="S23" i="18" s="1"/>
  <c r="R22" i="18"/>
  <c r="S22" i="18" s="1"/>
  <c r="R21" i="18"/>
  <c r="S21" i="18" s="1"/>
  <c r="R19" i="18"/>
  <c r="S19" i="18" s="1"/>
  <c r="S18" i="18"/>
  <c r="R18" i="18"/>
  <c r="R17" i="18"/>
  <c r="S17" i="18" s="1"/>
  <c r="R16" i="18"/>
  <c r="R15" i="18"/>
  <c r="E15" i="18"/>
  <c r="D15" i="18"/>
  <c r="D128" i="18" s="1"/>
  <c r="R128" i="18" l="1"/>
  <c r="S16" i="18"/>
  <c r="E128" i="18"/>
  <c r="S15" i="18"/>
  <c r="S128" i="18" s="1"/>
  <c r="R127" i="16" l="1"/>
  <c r="Q127" i="16"/>
  <c r="P127" i="16"/>
  <c r="O127" i="16"/>
  <c r="N127" i="16"/>
  <c r="M127" i="16"/>
  <c r="L127" i="16"/>
  <c r="K127" i="16"/>
  <c r="J127" i="16"/>
  <c r="I127" i="16"/>
  <c r="H127" i="16"/>
  <c r="G127" i="16"/>
  <c r="S126" i="16"/>
  <c r="T126" i="16" s="1"/>
  <c r="J112" i="16"/>
  <c r="S112" i="16" s="1"/>
  <c r="T112" i="16" s="1"/>
  <c r="F112" i="16"/>
  <c r="T111" i="16"/>
  <c r="S111" i="16"/>
  <c r="S110" i="16"/>
  <c r="T110" i="16" s="1"/>
  <c r="T109" i="16"/>
  <c r="S109" i="16"/>
  <c r="F109" i="16"/>
  <c r="S107" i="16"/>
  <c r="T107" i="16" s="1"/>
  <c r="S105" i="16"/>
  <c r="F105" i="16"/>
  <c r="T105" i="16" s="1"/>
  <c r="E105" i="16"/>
  <c r="S104" i="16"/>
  <c r="T104" i="16" s="1"/>
  <c r="S103" i="16"/>
  <c r="T103" i="16" s="1"/>
  <c r="S102" i="16"/>
  <c r="T102" i="16" s="1"/>
  <c r="S101" i="16"/>
  <c r="T101" i="16" s="1"/>
  <c r="S100" i="16"/>
  <c r="T100" i="16" s="1"/>
  <c r="S99" i="16"/>
  <c r="T99" i="16" s="1"/>
  <c r="S98" i="16"/>
  <c r="T98" i="16" s="1"/>
  <c r="S97" i="16"/>
  <c r="T97" i="16" s="1"/>
  <c r="F97" i="16"/>
  <c r="S96" i="16"/>
  <c r="T96" i="16" s="1"/>
  <c r="T95" i="16"/>
  <c r="S95" i="16"/>
  <c r="S94" i="16"/>
  <c r="T94" i="16" s="1"/>
  <c r="T93" i="16"/>
  <c r="S93" i="16"/>
  <c r="S92" i="16"/>
  <c r="T92" i="16" s="1"/>
  <c r="T91" i="16"/>
  <c r="S91" i="16"/>
  <c r="S90" i="16"/>
  <c r="T90" i="16" s="1"/>
  <c r="S89" i="16"/>
  <c r="T89" i="16" s="1"/>
  <c r="S88" i="16"/>
  <c r="T88" i="16" s="1"/>
  <c r="T87" i="16"/>
  <c r="S87" i="16"/>
  <c r="S86" i="16"/>
  <c r="T86" i="16" s="1"/>
  <c r="T85" i="16"/>
  <c r="S85" i="16"/>
  <c r="F85" i="16"/>
  <c r="S84" i="16"/>
  <c r="T84" i="16" s="1"/>
  <c r="S82" i="16"/>
  <c r="T82" i="16" s="1"/>
  <c r="S81" i="16"/>
  <c r="T81" i="16" s="1"/>
  <c r="F81" i="16"/>
  <c r="S80" i="16"/>
  <c r="F80" i="16"/>
  <c r="T80" i="16" s="1"/>
  <c r="S79" i="16"/>
  <c r="T79" i="16" s="1"/>
  <c r="S78" i="16"/>
  <c r="T78" i="16" s="1"/>
  <c r="S77" i="16"/>
  <c r="T77" i="16" s="1"/>
  <c r="S76" i="16"/>
  <c r="T76" i="16" s="1"/>
  <c r="S75" i="16"/>
  <c r="T75" i="16" s="1"/>
  <c r="S74" i="16"/>
  <c r="T74" i="16" s="1"/>
  <c r="S73" i="16"/>
  <c r="T73" i="16" s="1"/>
  <c r="S72" i="16"/>
  <c r="T72" i="16" s="1"/>
  <c r="S71" i="16"/>
  <c r="T71" i="16" s="1"/>
  <c r="S70" i="16"/>
  <c r="T70" i="16" s="1"/>
  <c r="S69" i="16"/>
  <c r="T69" i="16" s="1"/>
  <c r="S68" i="16"/>
  <c r="T68" i="16" s="1"/>
  <c r="S67" i="16"/>
  <c r="T67" i="16" s="1"/>
  <c r="S66" i="16"/>
  <c r="T66" i="16" s="1"/>
  <c r="F66" i="16"/>
  <c r="S65" i="16"/>
  <c r="T65" i="16" s="1"/>
  <c r="T64" i="16"/>
  <c r="S64" i="16"/>
  <c r="S63" i="16"/>
  <c r="T63" i="16" s="1"/>
  <c r="T62" i="16"/>
  <c r="S62" i="16"/>
  <c r="S61" i="16"/>
  <c r="T61" i="16" s="1"/>
  <c r="T60" i="16"/>
  <c r="S60" i="16"/>
  <c r="F60" i="16"/>
  <c r="S59" i="16"/>
  <c r="T59" i="16" s="1"/>
  <c r="S58" i="16"/>
  <c r="T58" i="16" s="1"/>
  <c r="S57" i="16"/>
  <c r="T57" i="16" s="1"/>
  <c r="F57" i="16"/>
  <c r="S56" i="16"/>
  <c r="F56" i="16"/>
  <c r="T56" i="16" s="1"/>
  <c r="S55" i="16"/>
  <c r="T55" i="16" s="1"/>
  <c r="S54" i="16"/>
  <c r="T54" i="16" s="1"/>
  <c r="S53" i="16"/>
  <c r="T53" i="16" s="1"/>
  <c r="S52" i="16"/>
  <c r="T52" i="16" s="1"/>
  <c r="S51" i="16"/>
  <c r="T51" i="16" s="1"/>
  <c r="S50" i="16"/>
  <c r="T50" i="16" s="1"/>
  <c r="S49" i="16"/>
  <c r="T49" i="16" s="1"/>
  <c r="S47" i="16"/>
  <c r="T47" i="16" s="1"/>
  <c r="S46" i="16"/>
  <c r="T46" i="16" s="1"/>
  <c r="S45" i="16"/>
  <c r="T45" i="16" s="1"/>
  <c r="S44" i="16"/>
  <c r="T44" i="16" s="1"/>
  <c r="S43" i="16"/>
  <c r="T43" i="16" s="1"/>
  <c r="S42" i="16"/>
  <c r="T42" i="16" s="1"/>
  <c r="S41" i="16"/>
  <c r="T41" i="16" s="1"/>
  <c r="F41" i="16"/>
  <c r="E41" i="16"/>
  <c r="S40" i="16"/>
  <c r="T40" i="16" s="1"/>
  <c r="F40" i="16"/>
  <c r="S39" i="16"/>
  <c r="F39" i="16"/>
  <c r="T39" i="16" s="1"/>
  <c r="E39" i="16"/>
  <c r="S38" i="16"/>
  <c r="F38" i="16"/>
  <c r="S37" i="16"/>
  <c r="F37" i="16"/>
  <c r="T37" i="16" s="1"/>
  <c r="T36" i="16"/>
  <c r="S36" i="16"/>
  <c r="F36" i="16"/>
  <c r="S35" i="16"/>
  <c r="T35" i="16" s="1"/>
  <c r="F35" i="16"/>
  <c r="S34" i="16"/>
  <c r="F34" i="16"/>
  <c r="T34" i="16" s="1"/>
  <c r="E34" i="16"/>
  <c r="S33" i="16"/>
  <c r="F33" i="16"/>
  <c r="T33" i="16" s="1"/>
  <c r="E33" i="16"/>
  <c r="S32" i="16"/>
  <c r="T32" i="16" s="1"/>
  <c r="T31" i="16"/>
  <c r="S31" i="16"/>
  <c r="F31" i="16"/>
  <c r="S30" i="16"/>
  <c r="T30" i="16" s="1"/>
  <c r="S29" i="16"/>
  <c r="T29" i="16" s="1"/>
  <c r="S28" i="16"/>
  <c r="T28" i="16" s="1"/>
  <c r="S27" i="16"/>
  <c r="T27" i="16" s="1"/>
  <c r="S26" i="16"/>
  <c r="T26" i="16" s="1"/>
  <c r="S25" i="16"/>
  <c r="T25" i="16" s="1"/>
  <c r="S24" i="16"/>
  <c r="F24" i="16" s="1"/>
  <c r="T24" i="16" s="1"/>
  <c r="E24" i="16"/>
  <c r="S23" i="16"/>
  <c r="F23" i="16" s="1"/>
  <c r="T23" i="16" s="1"/>
  <c r="E23" i="16"/>
  <c r="S22" i="16"/>
  <c r="F22" i="16" s="1"/>
  <c r="T22" i="16" s="1"/>
  <c r="E22" i="16"/>
  <c r="S21" i="16"/>
  <c r="F21" i="16" s="1"/>
  <c r="T21" i="16" s="1"/>
  <c r="E21" i="16"/>
  <c r="S19" i="16"/>
  <c r="G19" i="16"/>
  <c r="E19" i="16"/>
  <c r="S18" i="16"/>
  <c r="F18" i="16"/>
  <c r="T18" i="16" s="1"/>
  <c r="E18" i="16"/>
  <c r="T17" i="16"/>
  <c r="S17" i="16"/>
  <c r="F17" i="16"/>
  <c r="E17" i="16"/>
  <c r="T16" i="16"/>
  <c r="S16" i="16"/>
  <c r="F16" i="16"/>
  <c r="E16" i="16"/>
  <c r="T15" i="16"/>
  <c r="S15" i="16"/>
  <c r="F15" i="16"/>
  <c r="E15" i="16"/>
  <c r="T38" i="16" l="1"/>
  <c r="E127" i="16"/>
  <c r="F19" i="16"/>
  <c r="S127" i="16"/>
  <c r="T19" i="16" l="1"/>
  <c r="T127" i="16" s="1"/>
  <c r="F127" i="16"/>
  <c r="Q127" i="14" l="1"/>
  <c r="P127" i="14"/>
  <c r="O127" i="14"/>
  <c r="N127" i="14"/>
  <c r="M127" i="14"/>
  <c r="L127" i="14"/>
  <c r="K127" i="14"/>
  <c r="J127" i="14"/>
  <c r="H127" i="14"/>
  <c r="G127" i="14"/>
  <c r="F127" i="14"/>
  <c r="R126" i="14"/>
  <c r="S126" i="14" s="1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I112" i="14"/>
  <c r="R112" i="14" s="1"/>
  <c r="S112" i="14" s="1"/>
  <c r="E112" i="14"/>
  <c r="S111" i="14"/>
  <c r="R111" i="14"/>
  <c r="R110" i="14"/>
  <c r="S110" i="14" s="1"/>
  <c r="S109" i="14"/>
  <c r="R109" i="14"/>
  <c r="R107" i="14"/>
  <c r="E107" i="14"/>
  <c r="S107" i="14" s="1"/>
  <c r="R105" i="14"/>
  <c r="S105" i="14" s="1"/>
  <c r="R104" i="14"/>
  <c r="S104" i="14" s="1"/>
  <c r="R103" i="14"/>
  <c r="S103" i="14" s="1"/>
  <c r="R102" i="14"/>
  <c r="S102" i="14" s="1"/>
  <c r="R101" i="14"/>
  <c r="S101" i="14" s="1"/>
  <c r="R100" i="14"/>
  <c r="S100" i="14" s="1"/>
  <c r="R99" i="14"/>
  <c r="S99" i="14" s="1"/>
  <c r="R98" i="14"/>
  <c r="S98" i="14" s="1"/>
  <c r="R97" i="14"/>
  <c r="E97" i="14"/>
  <c r="S97" i="14" s="1"/>
  <c r="R96" i="14"/>
  <c r="S96" i="14" s="1"/>
  <c r="R95" i="14"/>
  <c r="S95" i="14" s="1"/>
  <c r="S94" i="14"/>
  <c r="R94" i="14"/>
  <c r="R93" i="14"/>
  <c r="S93" i="14" s="1"/>
  <c r="S92" i="14"/>
  <c r="R92" i="14"/>
  <c r="R91" i="14"/>
  <c r="S91" i="14" s="1"/>
  <c r="S90" i="14"/>
  <c r="R90" i="14"/>
  <c r="E90" i="14"/>
  <c r="R89" i="14"/>
  <c r="S89" i="14" s="1"/>
  <c r="R88" i="14"/>
  <c r="S88" i="14" s="1"/>
  <c r="R87" i="14"/>
  <c r="S87" i="14" s="1"/>
  <c r="R86" i="14"/>
  <c r="S86" i="14" s="1"/>
  <c r="R85" i="14"/>
  <c r="S85" i="14" s="1"/>
  <c r="E85" i="14"/>
  <c r="R84" i="14"/>
  <c r="S84" i="14" s="1"/>
  <c r="S83" i="14"/>
  <c r="R83" i="14"/>
  <c r="R81" i="14"/>
  <c r="E81" i="14"/>
  <c r="S81" i="14" s="1"/>
  <c r="R80" i="14"/>
  <c r="S80" i="14" s="1"/>
  <c r="R79" i="14"/>
  <c r="S79" i="14" s="1"/>
  <c r="R78" i="14"/>
  <c r="S78" i="14" s="1"/>
  <c r="R77" i="14"/>
  <c r="S77" i="14" s="1"/>
  <c r="R76" i="14"/>
  <c r="S76" i="14" s="1"/>
  <c r="R75" i="14"/>
  <c r="S75" i="14" s="1"/>
  <c r="R74" i="14"/>
  <c r="S74" i="14" s="1"/>
  <c r="R73" i="14"/>
  <c r="S73" i="14" s="1"/>
  <c r="R72" i="14"/>
  <c r="S72" i="14" s="1"/>
  <c r="R71" i="14"/>
  <c r="S71" i="14" s="1"/>
  <c r="R70" i="14"/>
  <c r="S70" i="14" s="1"/>
  <c r="R69" i="14"/>
  <c r="S69" i="14" s="1"/>
  <c r="R68" i="14"/>
  <c r="S68" i="14" s="1"/>
  <c r="R67" i="14"/>
  <c r="S67" i="14" s="1"/>
  <c r="I66" i="14"/>
  <c r="R66" i="14" s="1"/>
  <c r="E66" i="14"/>
  <c r="S66" i="14" s="1"/>
  <c r="I65" i="14"/>
  <c r="R65" i="14" s="1"/>
  <c r="E65" i="14"/>
  <c r="I64" i="14"/>
  <c r="R64" i="14" s="1"/>
  <c r="E64" i="14"/>
  <c r="S63" i="14"/>
  <c r="R63" i="14"/>
  <c r="I62" i="14"/>
  <c r="E62" i="14" s="1"/>
  <c r="R61" i="14"/>
  <c r="S61" i="14" s="1"/>
  <c r="S60" i="14"/>
  <c r="R60" i="14"/>
  <c r="R59" i="14"/>
  <c r="S59" i="14" s="1"/>
  <c r="S58" i="14"/>
  <c r="R58" i="14"/>
  <c r="R57" i="14"/>
  <c r="E57" i="14"/>
  <c r="S57" i="14" s="1"/>
  <c r="R56" i="14"/>
  <c r="E56" i="14"/>
  <c r="S56" i="14" s="1"/>
  <c r="S55" i="14"/>
  <c r="R55" i="14"/>
  <c r="R54" i="14"/>
  <c r="S54" i="14" s="1"/>
  <c r="S53" i="14"/>
  <c r="R53" i="14"/>
  <c r="R52" i="14"/>
  <c r="S52" i="14" s="1"/>
  <c r="S51" i="14"/>
  <c r="R51" i="14"/>
  <c r="R50" i="14"/>
  <c r="S50" i="14" s="1"/>
  <c r="S49" i="14"/>
  <c r="R49" i="14"/>
  <c r="R47" i="14"/>
  <c r="E47" i="14"/>
  <c r="S47" i="14" s="1"/>
  <c r="R46" i="14"/>
  <c r="E46" i="14"/>
  <c r="S46" i="14" s="1"/>
  <c r="R45" i="14"/>
  <c r="S45" i="14" s="1"/>
  <c r="R44" i="14"/>
  <c r="S44" i="14" s="1"/>
  <c r="S43" i="14"/>
  <c r="R43" i="14"/>
  <c r="R42" i="14"/>
  <c r="S42" i="14" s="1"/>
  <c r="S41" i="14"/>
  <c r="R41" i="14"/>
  <c r="R40" i="14"/>
  <c r="S40" i="14" s="1"/>
  <c r="S39" i="14"/>
  <c r="R39" i="14"/>
  <c r="R38" i="14"/>
  <c r="S38" i="14" s="1"/>
  <c r="S37" i="14"/>
  <c r="R37" i="14"/>
  <c r="R36" i="14"/>
  <c r="S36" i="14" s="1"/>
  <c r="S35" i="14"/>
  <c r="R35" i="14"/>
  <c r="R34" i="14"/>
  <c r="S34" i="14" s="1"/>
  <c r="S33" i="14"/>
  <c r="R33" i="14"/>
  <c r="R32" i="14"/>
  <c r="S32" i="14" s="1"/>
  <c r="S31" i="14"/>
  <c r="R31" i="14"/>
  <c r="E31" i="14"/>
  <c r="R30" i="14"/>
  <c r="S30" i="14" s="1"/>
  <c r="R29" i="14"/>
  <c r="S29" i="14" s="1"/>
  <c r="R28" i="14"/>
  <c r="S28" i="14" s="1"/>
  <c r="R27" i="14"/>
  <c r="S27" i="14" s="1"/>
  <c r="R26" i="14"/>
  <c r="S26" i="14" s="1"/>
  <c r="R25" i="14"/>
  <c r="S25" i="14" s="1"/>
  <c r="R24" i="14"/>
  <c r="S24" i="14" s="1"/>
  <c r="D24" i="14"/>
  <c r="R23" i="14"/>
  <c r="S23" i="14" s="1"/>
  <c r="D23" i="14"/>
  <c r="R22" i="14"/>
  <c r="E22" i="14"/>
  <c r="S22" i="14" s="1"/>
  <c r="D22" i="14"/>
  <c r="R21" i="14"/>
  <c r="E21" i="14"/>
  <c r="S21" i="14" s="1"/>
  <c r="D21" i="14"/>
  <c r="R19" i="14"/>
  <c r="E19" i="14"/>
  <c r="S19" i="14" s="1"/>
  <c r="D19" i="14"/>
  <c r="R18" i="14"/>
  <c r="E18" i="14"/>
  <c r="S18" i="14" s="1"/>
  <c r="D18" i="14"/>
  <c r="R17" i="14"/>
  <c r="E17" i="14" s="1"/>
  <c r="S17" i="14" s="1"/>
  <c r="D17" i="14"/>
  <c r="R16" i="14"/>
  <c r="E16" i="14"/>
  <c r="S16" i="14" s="1"/>
  <c r="D16" i="14"/>
  <c r="R15" i="14"/>
  <c r="E15" i="14"/>
  <c r="S15" i="14" s="1"/>
  <c r="D15" i="14"/>
  <c r="D127" i="14" s="1"/>
  <c r="S62" i="14" l="1"/>
  <c r="S65" i="14"/>
  <c r="S127" i="14" s="1"/>
  <c r="R62" i="14"/>
  <c r="R127" i="14" s="1"/>
  <c r="E127" i="14"/>
  <c r="I127" i="14"/>
  <c r="J47" i="15" l="1"/>
  <c r="G47" i="15"/>
  <c r="I46" i="15"/>
  <c r="E46" i="15" s="1"/>
  <c r="K45" i="15"/>
  <c r="L45" i="15" s="1"/>
  <c r="L43" i="15"/>
  <c r="K43" i="15"/>
  <c r="E43" i="15"/>
  <c r="K42" i="15"/>
  <c r="L42" i="15" s="1"/>
  <c r="E42" i="15"/>
  <c r="K41" i="15"/>
  <c r="E41" i="15"/>
  <c r="L41" i="15" s="1"/>
  <c r="K40" i="15"/>
  <c r="L40" i="15" s="1"/>
  <c r="K39" i="15"/>
  <c r="L39" i="15" s="1"/>
  <c r="E39" i="15"/>
  <c r="K38" i="15"/>
  <c r="E38" i="15"/>
  <c r="L38" i="15" s="1"/>
  <c r="K37" i="15"/>
  <c r="E37" i="15"/>
  <c r="L37" i="15" s="1"/>
  <c r="L36" i="15"/>
  <c r="K36" i="15"/>
  <c r="K35" i="15"/>
  <c r="L35" i="15" s="1"/>
  <c r="L34" i="15"/>
  <c r="K34" i="15"/>
  <c r="K33" i="15"/>
  <c r="E33" i="15"/>
  <c r="L33" i="15" s="1"/>
  <c r="I32" i="15"/>
  <c r="K32" i="15" s="1"/>
  <c r="E32" i="15"/>
  <c r="L32" i="15" s="1"/>
  <c r="I31" i="15"/>
  <c r="K31" i="15" s="1"/>
  <c r="E31" i="15"/>
  <c r="I30" i="15"/>
  <c r="K30" i="15" s="1"/>
  <c r="E30" i="15"/>
  <c r="L30" i="15" s="1"/>
  <c r="I29" i="15"/>
  <c r="K29" i="15" s="1"/>
  <c r="E29" i="15"/>
  <c r="I28" i="15"/>
  <c r="K28" i="15" s="1"/>
  <c r="E28" i="15"/>
  <c r="L28" i="15" s="1"/>
  <c r="I27" i="15"/>
  <c r="K27" i="15" s="1"/>
  <c r="E27" i="15"/>
  <c r="I26" i="15"/>
  <c r="K26" i="15" s="1"/>
  <c r="E26" i="15"/>
  <c r="L26" i="15" s="1"/>
  <c r="I25" i="15"/>
  <c r="K25" i="15" s="1"/>
  <c r="E25" i="15"/>
  <c r="K24" i="15"/>
  <c r="E24" i="15"/>
  <c r="L24" i="15" s="1"/>
  <c r="H23" i="15"/>
  <c r="H47" i="15" s="1"/>
  <c r="E23" i="15"/>
  <c r="I22" i="15"/>
  <c r="K22" i="15" s="1"/>
  <c r="L22" i="15" s="1"/>
  <c r="E22" i="15"/>
  <c r="L21" i="15"/>
  <c r="K21" i="15"/>
  <c r="E21" i="15"/>
  <c r="D21" i="15"/>
  <c r="L20" i="15"/>
  <c r="K20" i="15"/>
  <c r="E20" i="15"/>
  <c r="K19" i="15"/>
  <c r="L19" i="15" s="1"/>
  <c r="E19" i="15"/>
  <c r="D19" i="15"/>
  <c r="K18" i="15"/>
  <c r="L18" i="15" s="1"/>
  <c r="E18" i="15"/>
  <c r="D18" i="15"/>
  <c r="K17" i="15"/>
  <c r="E17" i="15"/>
  <c r="F16" i="15"/>
  <c r="D16" i="15" s="1"/>
  <c r="E16" i="15"/>
  <c r="K15" i="15"/>
  <c r="E15" i="15"/>
  <c r="L15" i="15" s="1"/>
  <c r="D15" i="15"/>
  <c r="D47" i="15" s="1"/>
  <c r="K47" i="15" l="1"/>
  <c r="L25" i="15"/>
  <c r="L27" i="15"/>
  <c r="L29" i="15"/>
  <c r="L31" i="15"/>
  <c r="E47" i="15"/>
  <c r="I47" i="15"/>
  <c r="K46" i="15"/>
  <c r="L46" i="15" s="1"/>
  <c r="F47" i="15"/>
  <c r="K16" i="15"/>
  <c r="L16" i="15" s="1"/>
  <c r="K23" i="15"/>
  <c r="L23" i="15" s="1"/>
  <c r="L47" i="15" l="1"/>
  <c r="Q127" i="10" l="1"/>
  <c r="P127" i="10"/>
  <c r="O127" i="10"/>
  <c r="N127" i="10"/>
  <c r="M127" i="10"/>
  <c r="L127" i="10"/>
  <c r="K127" i="10"/>
  <c r="J127" i="10"/>
  <c r="I127" i="10"/>
  <c r="H127" i="10"/>
  <c r="G127" i="10"/>
  <c r="R126" i="10"/>
  <c r="S126" i="10" s="1"/>
  <c r="R112" i="10"/>
  <c r="S112" i="10" s="1"/>
  <c r="I112" i="10"/>
  <c r="E112" i="10"/>
  <c r="R111" i="10"/>
  <c r="S111" i="10" s="1"/>
  <c r="R110" i="10"/>
  <c r="S110" i="10" s="1"/>
  <c r="R109" i="10"/>
  <c r="S109" i="10" s="1"/>
  <c r="R107" i="10"/>
  <c r="S107" i="10" s="1"/>
  <c r="R106" i="10"/>
  <c r="S106" i="10" s="1"/>
  <c r="E106" i="10"/>
  <c r="F105" i="10"/>
  <c r="R104" i="10"/>
  <c r="S104" i="10" s="1"/>
  <c r="R103" i="10"/>
  <c r="S103" i="10" s="1"/>
  <c r="R102" i="10"/>
  <c r="S102" i="10" s="1"/>
  <c r="R101" i="10"/>
  <c r="S101" i="10" s="1"/>
  <c r="R100" i="10"/>
  <c r="S100" i="10" s="1"/>
  <c r="R99" i="10"/>
  <c r="S99" i="10" s="1"/>
  <c r="R98" i="10"/>
  <c r="S98" i="10" s="1"/>
  <c r="R97" i="10"/>
  <c r="S97" i="10" s="1"/>
  <c r="R96" i="10"/>
  <c r="S96" i="10" s="1"/>
  <c r="R95" i="10"/>
  <c r="S95" i="10" s="1"/>
  <c r="R94" i="10"/>
  <c r="S94" i="10" s="1"/>
  <c r="R93" i="10"/>
  <c r="S93" i="10" s="1"/>
  <c r="R92" i="10"/>
  <c r="S92" i="10" s="1"/>
  <c r="R91" i="10"/>
  <c r="E91" i="10"/>
  <c r="S91" i="10" s="1"/>
  <c r="S90" i="10"/>
  <c r="R90" i="10"/>
  <c r="R89" i="10"/>
  <c r="S89" i="10" s="1"/>
  <c r="S88" i="10"/>
  <c r="R88" i="10"/>
  <c r="R87" i="10"/>
  <c r="S87" i="10" s="1"/>
  <c r="S86" i="10"/>
  <c r="R86" i="10"/>
  <c r="R85" i="10"/>
  <c r="E85" i="10"/>
  <c r="S85" i="10" s="1"/>
  <c r="R84" i="10"/>
  <c r="S84" i="10" s="1"/>
  <c r="R83" i="10"/>
  <c r="S83" i="10" s="1"/>
  <c r="R81" i="10"/>
  <c r="S81" i="10" s="1"/>
  <c r="R80" i="10"/>
  <c r="S80" i="10" s="1"/>
  <c r="R79" i="10"/>
  <c r="S79" i="10" s="1"/>
  <c r="R78" i="10"/>
  <c r="S78" i="10" s="1"/>
  <c r="R77" i="10"/>
  <c r="S77" i="10" s="1"/>
  <c r="R76" i="10"/>
  <c r="S76" i="10" s="1"/>
  <c r="R75" i="10"/>
  <c r="S75" i="10" s="1"/>
  <c r="R74" i="10"/>
  <c r="S74" i="10" s="1"/>
  <c r="R73" i="10"/>
  <c r="S73" i="10" s="1"/>
  <c r="R72" i="10"/>
  <c r="S72" i="10" s="1"/>
  <c r="R71" i="10"/>
  <c r="S71" i="10" s="1"/>
  <c r="R70" i="10"/>
  <c r="S70" i="10" s="1"/>
  <c r="R69" i="10"/>
  <c r="S69" i="10" s="1"/>
  <c r="R68" i="10"/>
  <c r="S68" i="10" s="1"/>
  <c r="R67" i="10"/>
  <c r="S67" i="10" s="1"/>
  <c r="R66" i="10"/>
  <c r="S66" i="10" s="1"/>
  <c r="R65" i="10"/>
  <c r="S65" i="10" s="1"/>
  <c r="R64" i="10"/>
  <c r="S63" i="10"/>
  <c r="R63" i="10"/>
  <c r="R62" i="10"/>
  <c r="S62" i="10" s="1"/>
  <c r="S61" i="10"/>
  <c r="R61" i="10"/>
  <c r="R60" i="10"/>
  <c r="E60" i="10"/>
  <c r="S60" i="10" s="1"/>
  <c r="R59" i="10"/>
  <c r="S59" i="10" s="1"/>
  <c r="R58" i="10"/>
  <c r="S58" i="10" s="1"/>
  <c r="R57" i="10"/>
  <c r="S57" i="10" s="1"/>
  <c r="R56" i="10"/>
  <c r="S56" i="10" s="1"/>
  <c r="R55" i="10"/>
  <c r="S55" i="10" s="1"/>
  <c r="R54" i="10"/>
  <c r="S54" i="10" s="1"/>
  <c r="R53" i="10"/>
  <c r="S53" i="10" s="1"/>
  <c r="R52" i="10"/>
  <c r="S52" i="10" s="1"/>
  <c r="R51" i="10"/>
  <c r="S51" i="10" s="1"/>
  <c r="R50" i="10"/>
  <c r="S50" i="10" s="1"/>
  <c r="R49" i="10"/>
  <c r="S49" i="10" s="1"/>
  <c r="R47" i="10"/>
  <c r="S47" i="10" s="1"/>
  <c r="R46" i="10"/>
  <c r="S46" i="10" s="1"/>
  <c r="R45" i="10"/>
  <c r="S45" i="10" s="1"/>
  <c r="R44" i="10"/>
  <c r="S44" i="10" s="1"/>
  <c r="R43" i="10"/>
  <c r="S43" i="10" s="1"/>
  <c r="R42" i="10"/>
  <c r="S42" i="10" s="1"/>
  <c r="R41" i="10"/>
  <c r="S41" i="10" s="1"/>
  <c r="R40" i="10"/>
  <c r="S40" i="10" s="1"/>
  <c r="S39" i="10"/>
  <c r="R39" i="10"/>
  <c r="R38" i="10"/>
  <c r="S38" i="10" s="1"/>
  <c r="R37" i="10"/>
  <c r="S37" i="10" s="1"/>
  <c r="R36" i="10"/>
  <c r="S36" i="10" s="1"/>
  <c r="R35" i="10"/>
  <c r="S35" i="10" s="1"/>
  <c r="R34" i="10"/>
  <c r="E34" i="10"/>
  <c r="S34" i="10" s="1"/>
  <c r="D34" i="10"/>
  <c r="R33" i="10"/>
  <c r="S33" i="10" s="1"/>
  <c r="S32" i="10"/>
  <c r="R32" i="10"/>
  <c r="R31" i="10"/>
  <c r="E31" i="10"/>
  <c r="S31" i="10" s="1"/>
  <c r="S30" i="10"/>
  <c r="R30" i="10"/>
  <c r="R29" i="10"/>
  <c r="S29" i="10" s="1"/>
  <c r="S28" i="10"/>
  <c r="R28" i="10"/>
  <c r="R27" i="10"/>
  <c r="S27" i="10" s="1"/>
  <c r="S26" i="10"/>
  <c r="R26" i="10"/>
  <c r="R25" i="10"/>
  <c r="S25" i="10" s="1"/>
  <c r="S24" i="10"/>
  <c r="R24" i="10"/>
  <c r="E24" i="10"/>
  <c r="D24" i="10"/>
  <c r="S23" i="10"/>
  <c r="R23" i="10"/>
  <c r="E23" i="10"/>
  <c r="S22" i="10"/>
  <c r="R22" i="10"/>
  <c r="E22" i="10"/>
  <c r="D22" i="10"/>
  <c r="S21" i="10"/>
  <c r="R21" i="10"/>
  <c r="E21" i="10"/>
  <c r="R20" i="10"/>
  <c r="E20" i="10"/>
  <c r="S20" i="10" s="1"/>
  <c r="F19" i="10"/>
  <c r="E19" i="10"/>
  <c r="R18" i="10"/>
  <c r="E18" i="10"/>
  <c r="S18" i="10" s="1"/>
  <c r="D18" i="10"/>
  <c r="R17" i="10"/>
  <c r="S17" i="10" s="1"/>
  <c r="R16" i="10"/>
  <c r="S16" i="10" s="1"/>
  <c r="R15" i="10"/>
  <c r="E15" i="10"/>
  <c r="D15" i="10"/>
  <c r="E105" i="10" l="1"/>
  <c r="D105" i="10"/>
  <c r="D127" i="10" s="1"/>
  <c r="R105" i="10"/>
  <c r="S15" i="10"/>
  <c r="E127" i="10"/>
  <c r="S19" i="10"/>
  <c r="R127" i="10"/>
  <c r="F127" i="10"/>
  <c r="R19" i="10"/>
  <c r="S105" i="10" l="1"/>
  <c r="S127" i="10"/>
  <c r="Q126" i="13" l="1"/>
  <c r="P126" i="13"/>
  <c r="O126" i="13"/>
  <c r="N126" i="13"/>
  <c r="M126" i="13"/>
  <c r="L126" i="13"/>
  <c r="K126" i="13"/>
  <c r="J126" i="13"/>
  <c r="G126" i="13"/>
  <c r="F126" i="13"/>
  <c r="R125" i="13"/>
  <c r="S125" i="13" s="1"/>
  <c r="I111" i="13"/>
  <c r="I126" i="13" s="1"/>
  <c r="E111" i="13"/>
  <c r="R110" i="13"/>
  <c r="S110" i="13" s="1"/>
  <c r="R109" i="13"/>
  <c r="S109" i="13" s="1"/>
  <c r="R108" i="13"/>
  <c r="E108" i="13"/>
  <c r="S108" i="13" s="1"/>
  <c r="S106" i="13"/>
  <c r="R106" i="13"/>
  <c r="R105" i="13"/>
  <c r="E105" i="13"/>
  <c r="S105" i="13" s="1"/>
  <c r="F104" i="13"/>
  <c r="D104" i="13" s="1"/>
  <c r="E104" i="13"/>
  <c r="R103" i="13"/>
  <c r="S103" i="13" s="1"/>
  <c r="S102" i="13"/>
  <c r="R102" i="13"/>
  <c r="R101" i="13"/>
  <c r="S101" i="13" s="1"/>
  <c r="S100" i="13"/>
  <c r="R100" i="13"/>
  <c r="R99" i="13"/>
  <c r="E99" i="13"/>
  <c r="S99" i="13" s="1"/>
  <c r="R98" i="13"/>
  <c r="S98" i="13" s="1"/>
  <c r="R97" i="13"/>
  <c r="S97" i="13" s="1"/>
  <c r="R96" i="13"/>
  <c r="E96" i="13"/>
  <c r="S96" i="13" s="1"/>
  <c r="R95" i="13"/>
  <c r="S95" i="13" s="1"/>
  <c r="R94" i="13"/>
  <c r="S94" i="13" s="1"/>
  <c r="S93" i="13"/>
  <c r="R93" i="13"/>
  <c r="R92" i="13"/>
  <c r="S92" i="13" s="1"/>
  <c r="S91" i="13"/>
  <c r="R91" i="13"/>
  <c r="R90" i="13"/>
  <c r="E90" i="13"/>
  <c r="S90" i="13" s="1"/>
  <c r="R89" i="13"/>
  <c r="E89" i="13"/>
  <c r="S89" i="13" s="1"/>
  <c r="R88" i="13"/>
  <c r="S88" i="13" s="1"/>
  <c r="R87" i="13"/>
  <c r="S87" i="13" s="1"/>
  <c r="S86" i="13"/>
  <c r="R86" i="13"/>
  <c r="R85" i="13"/>
  <c r="S85" i="13" s="1"/>
  <c r="S84" i="13"/>
  <c r="R84" i="13"/>
  <c r="E84" i="13"/>
  <c r="R83" i="13"/>
  <c r="S83" i="13" s="1"/>
  <c r="R82" i="13"/>
  <c r="S82" i="13" s="1"/>
  <c r="R80" i="13"/>
  <c r="S80" i="13" s="1"/>
  <c r="E80" i="13"/>
  <c r="R79" i="13"/>
  <c r="E79" i="13"/>
  <c r="S79" i="13" s="1"/>
  <c r="R78" i="13"/>
  <c r="S78" i="13" s="1"/>
  <c r="R77" i="13"/>
  <c r="S77" i="13" s="1"/>
  <c r="R76" i="13"/>
  <c r="E76" i="13"/>
  <c r="S76" i="13" s="1"/>
  <c r="S75" i="13"/>
  <c r="R75" i="13"/>
  <c r="R74" i="13"/>
  <c r="S74" i="13" s="1"/>
  <c r="S73" i="13"/>
  <c r="R73" i="13"/>
  <c r="R72" i="13"/>
  <c r="S72" i="13" s="1"/>
  <c r="S71" i="13"/>
  <c r="R71" i="13"/>
  <c r="R70" i="13"/>
  <c r="E70" i="13"/>
  <c r="S70" i="13" s="1"/>
  <c r="R69" i="13"/>
  <c r="S69" i="13" s="1"/>
  <c r="R68" i="13"/>
  <c r="S68" i="13" s="1"/>
  <c r="R67" i="13"/>
  <c r="S67" i="13" s="1"/>
  <c r="R66" i="13"/>
  <c r="S66" i="13" s="1"/>
  <c r="R65" i="13"/>
  <c r="E65" i="13"/>
  <c r="S65" i="13" s="1"/>
  <c r="S64" i="13"/>
  <c r="R64" i="13"/>
  <c r="E64" i="13"/>
  <c r="R63" i="13"/>
  <c r="E63" i="13"/>
  <c r="R62" i="13"/>
  <c r="E62" i="13"/>
  <c r="S62" i="13" s="1"/>
  <c r="S61" i="13"/>
  <c r="R61" i="13"/>
  <c r="E61" i="13"/>
  <c r="R60" i="13"/>
  <c r="S60" i="13" s="1"/>
  <c r="R59" i="13"/>
  <c r="S59" i="13" s="1"/>
  <c r="R58" i="13"/>
  <c r="S58" i="13" s="1"/>
  <c r="R57" i="13"/>
  <c r="S57" i="13" s="1"/>
  <c r="R56" i="13"/>
  <c r="S56" i="13" s="1"/>
  <c r="E56" i="13"/>
  <c r="R55" i="13"/>
  <c r="E55" i="13"/>
  <c r="S55" i="13" s="1"/>
  <c r="R54" i="13"/>
  <c r="S54" i="13" s="1"/>
  <c r="R53" i="13"/>
  <c r="S53" i="13" s="1"/>
  <c r="R52" i="13"/>
  <c r="S52" i="13" s="1"/>
  <c r="R51" i="13"/>
  <c r="S51" i="13" s="1"/>
  <c r="R50" i="13"/>
  <c r="S50" i="13" s="1"/>
  <c r="R49" i="13"/>
  <c r="S49" i="13" s="1"/>
  <c r="R48" i="13"/>
  <c r="S48" i="13" s="1"/>
  <c r="R46" i="13"/>
  <c r="S46" i="13" s="1"/>
  <c r="E46" i="13"/>
  <c r="R45" i="13"/>
  <c r="E45" i="13"/>
  <c r="S45" i="13" s="1"/>
  <c r="R44" i="13"/>
  <c r="S44" i="13" s="1"/>
  <c r="R43" i="13"/>
  <c r="S43" i="13" s="1"/>
  <c r="R42" i="13"/>
  <c r="S42" i="13" s="1"/>
  <c r="R41" i="13"/>
  <c r="S41" i="13" s="1"/>
  <c r="H40" i="13"/>
  <c r="H126" i="13" s="1"/>
  <c r="E40" i="13"/>
  <c r="R39" i="13"/>
  <c r="S39" i="13" s="1"/>
  <c r="R38" i="13"/>
  <c r="S38" i="13" s="1"/>
  <c r="E38" i="13"/>
  <c r="R37" i="13"/>
  <c r="S37" i="13" s="1"/>
  <c r="S36" i="13"/>
  <c r="R36" i="13"/>
  <c r="R35" i="13"/>
  <c r="S35" i="13" s="1"/>
  <c r="S34" i="13"/>
  <c r="R34" i="13"/>
  <c r="R33" i="13"/>
  <c r="E33" i="13"/>
  <c r="S33" i="13" s="1"/>
  <c r="D33" i="13"/>
  <c r="R32" i="13"/>
  <c r="E32" i="13"/>
  <c r="S32" i="13" s="1"/>
  <c r="D32" i="13"/>
  <c r="R31" i="13"/>
  <c r="S31" i="13" s="1"/>
  <c r="S30" i="13"/>
  <c r="R30" i="13"/>
  <c r="E30" i="13"/>
  <c r="R29" i="13"/>
  <c r="S29" i="13" s="1"/>
  <c r="R28" i="13"/>
  <c r="S28" i="13" s="1"/>
  <c r="R27" i="13"/>
  <c r="S27" i="13" s="1"/>
  <c r="R26" i="13"/>
  <c r="S26" i="13" s="1"/>
  <c r="R25" i="13"/>
  <c r="S25" i="13" s="1"/>
  <c r="R24" i="13"/>
  <c r="S24" i="13" s="1"/>
  <c r="R23" i="13"/>
  <c r="S23" i="13" s="1"/>
  <c r="E23" i="13"/>
  <c r="D23" i="13"/>
  <c r="R22" i="13"/>
  <c r="S22" i="13" s="1"/>
  <c r="E22" i="13"/>
  <c r="D22" i="13"/>
  <c r="R21" i="13"/>
  <c r="S21" i="13" s="1"/>
  <c r="E21" i="13"/>
  <c r="D21" i="13"/>
  <c r="R20" i="13"/>
  <c r="S20" i="13" s="1"/>
  <c r="E20" i="13"/>
  <c r="D20" i="13"/>
  <c r="R18" i="13"/>
  <c r="S18" i="13" s="1"/>
  <c r="F18" i="13"/>
  <c r="E18" i="13"/>
  <c r="D18" i="13"/>
  <c r="S17" i="13"/>
  <c r="R17" i="13"/>
  <c r="E17" i="13"/>
  <c r="D17" i="13"/>
  <c r="S16" i="13"/>
  <c r="R16" i="13"/>
  <c r="R15" i="13"/>
  <c r="S15" i="13" s="1"/>
  <c r="S14" i="13"/>
  <c r="R14" i="13"/>
  <c r="E14" i="13"/>
  <c r="E126" i="13" s="1"/>
  <c r="D14" i="13"/>
  <c r="D126" i="13" l="1"/>
  <c r="S104" i="13"/>
  <c r="R126" i="13"/>
  <c r="R40" i="13"/>
  <c r="S40" i="13" s="1"/>
  <c r="R104" i="13"/>
  <c r="R111" i="13"/>
  <c r="S111" i="13" s="1"/>
  <c r="S126" i="13" l="1"/>
  <c r="Q127" i="9" l="1"/>
  <c r="P127" i="9"/>
  <c r="O127" i="9"/>
  <c r="N127" i="9"/>
  <c r="M127" i="9"/>
  <c r="L127" i="9"/>
  <c r="K127" i="9"/>
  <c r="J127" i="9"/>
  <c r="G127" i="9"/>
  <c r="F127" i="9"/>
  <c r="R126" i="9"/>
  <c r="S126" i="9" s="1"/>
  <c r="I112" i="9"/>
  <c r="I127" i="9" s="1"/>
  <c r="E112" i="9"/>
  <c r="R111" i="9"/>
  <c r="S111" i="9" s="1"/>
  <c r="R110" i="9"/>
  <c r="S110" i="9" s="1"/>
  <c r="R109" i="9"/>
  <c r="S109" i="9" s="1"/>
  <c r="R107" i="9"/>
  <c r="S107" i="9" s="1"/>
  <c r="R105" i="9"/>
  <c r="S105" i="9" s="1"/>
  <c r="R104" i="9"/>
  <c r="S104" i="9" s="1"/>
  <c r="R103" i="9"/>
  <c r="S103" i="9" s="1"/>
  <c r="R102" i="9"/>
  <c r="S102" i="9" s="1"/>
  <c r="R101" i="9"/>
  <c r="S101" i="9" s="1"/>
  <c r="R100" i="9"/>
  <c r="S100" i="9" s="1"/>
  <c r="R99" i="9"/>
  <c r="S99" i="9" s="1"/>
  <c r="R98" i="9"/>
  <c r="S98" i="9" s="1"/>
  <c r="R97" i="9"/>
  <c r="E97" i="9"/>
  <c r="S97" i="9" s="1"/>
  <c r="R96" i="9"/>
  <c r="S96" i="9" s="1"/>
  <c r="R95" i="9"/>
  <c r="S95" i="9" s="1"/>
  <c r="S94" i="9"/>
  <c r="R94" i="9"/>
  <c r="R93" i="9"/>
  <c r="S93" i="9" s="1"/>
  <c r="S92" i="9"/>
  <c r="R92" i="9"/>
  <c r="R91" i="9"/>
  <c r="E91" i="9"/>
  <c r="S91" i="9" s="1"/>
  <c r="R90" i="9"/>
  <c r="S90" i="9" s="1"/>
  <c r="R89" i="9"/>
  <c r="S89" i="9" s="1"/>
  <c r="R88" i="9"/>
  <c r="S88" i="9" s="1"/>
  <c r="R87" i="9"/>
  <c r="S87" i="9" s="1"/>
  <c r="R86" i="9"/>
  <c r="S86" i="9" s="1"/>
  <c r="R85" i="9"/>
  <c r="S85" i="9" s="1"/>
  <c r="E85" i="9"/>
  <c r="R84" i="9"/>
  <c r="S84" i="9" s="1"/>
  <c r="S82" i="9"/>
  <c r="R82" i="9"/>
  <c r="R81" i="9"/>
  <c r="E81" i="9"/>
  <c r="S81" i="9" s="1"/>
  <c r="R80" i="9"/>
  <c r="S80" i="9" s="1"/>
  <c r="R79" i="9"/>
  <c r="S79" i="9" s="1"/>
  <c r="R78" i="9"/>
  <c r="S78" i="9" s="1"/>
  <c r="R77" i="9"/>
  <c r="S77" i="9" s="1"/>
  <c r="R76" i="9"/>
  <c r="S76" i="9" s="1"/>
  <c r="R75" i="9"/>
  <c r="S75" i="9" s="1"/>
  <c r="R74" i="9"/>
  <c r="S74" i="9" s="1"/>
  <c r="R73" i="9"/>
  <c r="S73" i="9" s="1"/>
  <c r="R72" i="9"/>
  <c r="S72" i="9" s="1"/>
  <c r="R71" i="9"/>
  <c r="S71" i="9" s="1"/>
  <c r="R70" i="9"/>
  <c r="S70" i="9" s="1"/>
  <c r="R69" i="9"/>
  <c r="S69" i="9" s="1"/>
  <c r="R68" i="9"/>
  <c r="S68" i="9" s="1"/>
  <c r="R67" i="9"/>
  <c r="S67" i="9" s="1"/>
  <c r="R66" i="9"/>
  <c r="S66" i="9" s="1"/>
  <c r="R65" i="9"/>
  <c r="S65" i="9" s="1"/>
  <c r="E65" i="9"/>
  <c r="R64" i="9"/>
  <c r="E64" i="9"/>
  <c r="S64" i="9" s="1"/>
  <c r="R63" i="9"/>
  <c r="S63" i="9" s="1"/>
  <c r="R62" i="9"/>
  <c r="S62" i="9" s="1"/>
  <c r="E62" i="9"/>
  <c r="R61" i="9"/>
  <c r="S61" i="9" s="1"/>
  <c r="S60" i="9"/>
  <c r="R60" i="9"/>
  <c r="R59" i="9"/>
  <c r="S59" i="9" s="1"/>
  <c r="S58" i="9"/>
  <c r="R58" i="9"/>
  <c r="H57" i="9"/>
  <c r="R56" i="9"/>
  <c r="S56" i="9" s="1"/>
  <c r="R55" i="9"/>
  <c r="S55" i="9" s="1"/>
  <c r="R54" i="9"/>
  <c r="S54" i="9" s="1"/>
  <c r="R53" i="9"/>
  <c r="S53" i="9" s="1"/>
  <c r="R52" i="9"/>
  <c r="S52" i="9" s="1"/>
  <c r="R51" i="9"/>
  <c r="S51" i="9" s="1"/>
  <c r="R50" i="9"/>
  <c r="S50" i="9" s="1"/>
  <c r="R49" i="9"/>
  <c r="S49" i="9" s="1"/>
  <c r="R47" i="9"/>
  <c r="S47" i="9" s="1"/>
  <c r="R46" i="9"/>
  <c r="S46" i="9" s="1"/>
  <c r="R45" i="9"/>
  <c r="S45" i="9" s="1"/>
  <c r="R44" i="9"/>
  <c r="S44" i="9" s="1"/>
  <c r="R43" i="9"/>
  <c r="S43" i="9" s="1"/>
  <c r="R42" i="9"/>
  <c r="S42" i="9" s="1"/>
  <c r="R41" i="9"/>
  <c r="S41" i="9" s="1"/>
  <c r="R40" i="9"/>
  <c r="S40" i="9" s="1"/>
  <c r="R39" i="9"/>
  <c r="S39" i="9" s="1"/>
  <c r="S38" i="9"/>
  <c r="R38" i="9"/>
  <c r="R37" i="9"/>
  <c r="S37" i="9" s="1"/>
  <c r="R36" i="9"/>
  <c r="S36" i="9" s="1"/>
  <c r="R35" i="9"/>
  <c r="S35" i="9" s="1"/>
  <c r="R34" i="9"/>
  <c r="S34" i="9" s="1"/>
  <c r="R33" i="9"/>
  <c r="S33" i="9" s="1"/>
  <c r="R32" i="9"/>
  <c r="S32" i="9" s="1"/>
  <c r="R31" i="9"/>
  <c r="E31" i="9"/>
  <c r="S31" i="9" s="1"/>
  <c r="S30" i="9"/>
  <c r="R30" i="9"/>
  <c r="E30" i="9"/>
  <c r="S29" i="9"/>
  <c r="R29" i="9"/>
  <c r="R28" i="9"/>
  <c r="S28" i="9" s="1"/>
  <c r="R27" i="9"/>
  <c r="S27" i="9" s="1"/>
  <c r="R26" i="9"/>
  <c r="S26" i="9" s="1"/>
  <c r="R25" i="9"/>
  <c r="S25" i="9" s="1"/>
  <c r="R24" i="9"/>
  <c r="E24" i="9"/>
  <c r="S24" i="9" s="1"/>
  <c r="D24" i="9"/>
  <c r="R23" i="9"/>
  <c r="E23" i="9"/>
  <c r="S23" i="9" s="1"/>
  <c r="D23" i="9"/>
  <c r="R22" i="9"/>
  <c r="E22" i="9"/>
  <c r="S22" i="9" s="1"/>
  <c r="D22" i="9"/>
  <c r="R21" i="9"/>
  <c r="S21" i="9" s="1"/>
  <c r="R19" i="9"/>
  <c r="S19" i="9" s="1"/>
  <c r="R18" i="9"/>
  <c r="E18" i="9"/>
  <c r="S18" i="9" s="1"/>
  <c r="D18" i="9"/>
  <c r="R17" i="9"/>
  <c r="S17" i="9" s="1"/>
  <c r="S16" i="9"/>
  <c r="R16" i="9"/>
  <c r="R15" i="9"/>
  <c r="E15" i="9"/>
  <c r="D15" i="9"/>
  <c r="D127" i="9" s="1"/>
  <c r="E127" i="9" l="1"/>
  <c r="S15" i="9"/>
  <c r="H127" i="9"/>
  <c r="R57" i="9"/>
  <c r="S57" i="9" s="1"/>
  <c r="S112" i="9"/>
  <c r="R112" i="9"/>
  <c r="R127" i="9" l="1"/>
  <c r="S127" i="9"/>
  <c r="Q128" i="8" l="1"/>
  <c r="P128" i="8"/>
  <c r="O128" i="8"/>
  <c r="N128" i="8"/>
  <c r="M128" i="8"/>
  <c r="L128" i="8"/>
  <c r="K128" i="8"/>
  <c r="J128" i="8"/>
  <c r="I128" i="8"/>
  <c r="H128" i="8"/>
  <c r="G128" i="8"/>
  <c r="F128" i="8"/>
  <c r="R127" i="8"/>
  <c r="S127" i="8" s="1"/>
  <c r="R126" i="8"/>
  <c r="S126" i="8" s="1"/>
  <c r="R112" i="8"/>
  <c r="E112" i="8"/>
  <c r="S112" i="8" s="1"/>
  <c r="R111" i="8"/>
  <c r="S111" i="8" s="1"/>
  <c r="R110" i="8"/>
  <c r="S110" i="8" s="1"/>
  <c r="S109" i="8"/>
  <c r="R109" i="8"/>
  <c r="R108" i="8"/>
  <c r="R107" i="8"/>
  <c r="E107" i="8"/>
  <c r="R106" i="8"/>
  <c r="E106" i="8"/>
  <c r="S106" i="8" s="1"/>
  <c r="S105" i="8"/>
  <c r="R105" i="8"/>
  <c r="R104" i="8"/>
  <c r="S104" i="8" s="1"/>
  <c r="S103" i="8"/>
  <c r="R103" i="8"/>
  <c r="R102" i="8"/>
  <c r="S102" i="8" s="1"/>
  <c r="S101" i="8"/>
  <c r="R101" i="8"/>
  <c r="R100" i="8"/>
  <c r="S100" i="8" s="1"/>
  <c r="S99" i="8"/>
  <c r="R99" i="8"/>
  <c r="R98" i="8"/>
  <c r="S98" i="8" s="1"/>
  <c r="S97" i="8"/>
  <c r="R97" i="8"/>
  <c r="E97" i="8"/>
  <c r="R96" i="8"/>
  <c r="S96" i="8" s="1"/>
  <c r="R95" i="8"/>
  <c r="S95" i="8" s="1"/>
  <c r="R94" i="8"/>
  <c r="S94" i="8" s="1"/>
  <c r="R93" i="8"/>
  <c r="S93" i="8" s="1"/>
  <c r="R92" i="8"/>
  <c r="S92" i="8" s="1"/>
  <c r="R91" i="8"/>
  <c r="E91" i="8"/>
  <c r="S91" i="8" s="1"/>
  <c r="S90" i="8"/>
  <c r="R90" i="8"/>
  <c r="E90" i="8"/>
  <c r="R89" i="8"/>
  <c r="S89" i="8" s="1"/>
  <c r="R88" i="8"/>
  <c r="S88" i="8" s="1"/>
  <c r="R87" i="8"/>
  <c r="S87" i="8" s="1"/>
  <c r="R86" i="8"/>
  <c r="S86" i="8" s="1"/>
  <c r="R85" i="8"/>
  <c r="S85" i="8" s="1"/>
  <c r="E85" i="8"/>
  <c r="R84" i="8"/>
  <c r="S84" i="8" s="1"/>
  <c r="S82" i="8"/>
  <c r="R82" i="8"/>
  <c r="R81" i="8"/>
  <c r="E81" i="8"/>
  <c r="S81" i="8" s="1"/>
  <c r="R80" i="8"/>
  <c r="E80" i="8"/>
  <c r="S80" i="8" s="1"/>
  <c r="S79" i="8"/>
  <c r="R79" i="8"/>
  <c r="R78" i="8"/>
  <c r="S78" i="8" s="1"/>
  <c r="S77" i="8"/>
  <c r="R77" i="8"/>
  <c r="E77" i="8"/>
  <c r="R76" i="8"/>
  <c r="S76" i="8" s="1"/>
  <c r="R75" i="8"/>
  <c r="S75" i="8" s="1"/>
  <c r="R74" i="8"/>
  <c r="S74" i="8" s="1"/>
  <c r="R73" i="8"/>
  <c r="S73" i="8" s="1"/>
  <c r="R72" i="8"/>
  <c r="S72" i="8" s="1"/>
  <c r="R71" i="8"/>
  <c r="E71" i="8"/>
  <c r="S71" i="8" s="1"/>
  <c r="R70" i="8"/>
  <c r="S70" i="8" s="1"/>
  <c r="R69" i="8"/>
  <c r="S69" i="8" s="1"/>
  <c r="S68" i="8"/>
  <c r="R68" i="8"/>
  <c r="R67" i="8"/>
  <c r="S67" i="8" s="1"/>
  <c r="S66" i="8"/>
  <c r="R66" i="8"/>
  <c r="E66" i="8"/>
  <c r="R65" i="8"/>
  <c r="S65" i="8" s="1"/>
  <c r="E65" i="8"/>
  <c r="R64" i="8"/>
  <c r="E64" i="8"/>
  <c r="S64" i="8" s="1"/>
  <c r="R63" i="8"/>
  <c r="S63" i="8" s="1"/>
  <c r="R62" i="8"/>
  <c r="S62" i="8" s="1"/>
  <c r="E62" i="8"/>
  <c r="R61" i="8"/>
  <c r="S61" i="8" s="1"/>
  <c r="S60" i="8"/>
  <c r="R60" i="8"/>
  <c r="R59" i="8"/>
  <c r="S59" i="8" s="1"/>
  <c r="S58" i="8"/>
  <c r="R58" i="8"/>
  <c r="R57" i="8"/>
  <c r="E57" i="8"/>
  <c r="S57" i="8" s="1"/>
  <c r="R56" i="8"/>
  <c r="E56" i="8"/>
  <c r="S56" i="8" s="1"/>
  <c r="S55" i="8"/>
  <c r="R55" i="8"/>
  <c r="R54" i="8"/>
  <c r="S54" i="8" s="1"/>
  <c r="S53" i="8"/>
  <c r="R53" i="8"/>
  <c r="R52" i="8"/>
  <c r="S52" i="8" s="1"/>
  <c r="S51" i="8"/>
  <c r="R51" i="8"/>
  <c r="R50" i="8"/>
  <c r="S50" i="8" s="1"/>
  <c r="S49" i="8"/>
  <c r="R49" i="8"/>
  <c r="R47" i="8"/>
  <c r="E47" i="8"/>
  <c r="S47" i="8" s="1"/>
  <c r="R46" i="8"/>
  <c r="E46" i="8"/>
  <c r="S46" i="8" s="1"/>
  <c r="S45" i="8"/>
  <c r="R45" i="8"/>
  <c r="R44" i="8"/>
  <c r="S44" i="8" s="1"/>
  <c r="R43" i="8"/>
  <c r="S43" i="8" s="1"/>
  <c r="R42" i="8"/>
  <c r="S42" i="8" s="1"/>
  <c r="S41" i="8"/>
  <c r="R41" i="8"/>
  <c r="R40" i="8"/>
  <c r="S40" i="8" s="1"/>
  <c r="S39" i="8"/>
  <c r="R39" i="8"/>
  <c r="R38" i="8"/>
  <c r="S38" i="8" s="1"/>
  <c r="S37" i="8"/>
  <c r="R37" i="8"/>
  <c r="R36" i="8"/>
  <c r="S36" i="8" s="1"/>
  <c r="S35" i="8"/>
  <c r="R35" i="8"/>
  <c r="R34" i="8"/>
  <c r="E34" i="8"/>
  <c r="S34" i="8" s="1"/>
  <c r="D34" i="8"/>
  <c r="R33" i="8"/>
  <c r="S33" i="8" s="1"/>
  <c r="S32" i="8"/>
  <c r="R32" i="8"/>
  <c r="R31" i="8"/>
  <c r="E31" i="8"/>
  <c r="S31" i="8" s="1"/>
  <c r="R30" i="8"/>
  <c r="E30" i="8"/>
  <c r="S30" i="8" s="1"/>
  <c r="R29" i="8"/>
  <c r="S29" i="8" s="1"/>
  <c r="R28" i="8"/>
  <c r="S28" i="8" s="1"/>
  <c r="S27" i="8"/>
  <c r="R27" i="8"/>
  <c r="R26" i="8"/>
  <c r="S26" i="8" s="1"/>
  <c r="S25" i="8"/>
  <c r="R25" i="8"/>
  <c r="R24" i="8"/>
  <c r="E24" i="8"/>
  <c r="S24" i="8" s="1"/>
  <c r="D24" i="8"/>
  <c r="R23" i="8"/>
  <c r="E23" i="8"/>
  <c r="S23" i="8" s="1"/>
  <c r="R22" i="8"/>
  <c r="E22" i="8"/>
  <c r="S22" i="8" s="1"/>
  <c r="D22" i="8"/>
  <c r="R21" i="8"/>
  <c r="S21" i="8" s="1"/>
  <c r="R19" i="8"/>
  <c r="S19" i="8" s="1"/>
  <c r="R18" i="8"/>
  <c r="E18" i="8"/>
  <c r="S18" i="8" s="1"/>
  <c r="D18" i="8"/>
  <c r="R17" i="8"/>
  <c r="S17" i="8" s="1"/>
  <c r="R16" i="8"/>
  <c r="S16" i="8" s="1"/>
  <c r="R15" i="8"/>
  <c r="E15" i="8"/>
  <c r="S15" i="8" s="1"/>
  <c r="D15" i="8"/>
  <c r="D128" i="8" s="1"/>
  <c r="R128" i="8" l="1"/>
  <c r="S128" i="8"/>
  <c r="E128" i="8"/>
  <c r="Q127" i="7" l="1"/>
  <c r="P127" i="7"/>
  <c r="O127" i="7"/>
  <c r="N127" i="7"/>
  <c r="M127" i="7"/>
  <c r="L127" i="7"/>
  <c r="K127" i="7"/>
  <c r="J127" i="7"/>
  <c r="I127" i="7"/>
  <c r="H127" i="7"/>
  <c r="G127" i="7"/>
  <c r="F127" i="7"/>
  <c r="R126" i="7"/>
  <c r="S126" i="7" s="1"/>
  <c r="R112" i="7"/>
  <c r="S112" i="7" s="1"/>
  <c r="I112" i="7"/>
  <c r="E112" i="7"/>
  <c r="R111" i="7"/>
  <c r="S111" i="7" s="1"/>
  <c r="R110" i="7"/>
  <c r="S110" i="7" s="1"/>
  <c r="R109" i="7"/>
  <c r="S109" i="7" s="1"/>
  <c r="R107" i="7"/>
  <c r="E107" i="7"/>
  <c r="S107" i="7" s="1"/>
  <c r="S105" i="7"/>
  <c r="R105" i="7"/>
  <c r="R104" i="7"/>
  <c r="S104" i="7" s="1"/>
  <c r="S103" i="7"/>
  <c r="R103" i="7"/>
  <c r="R102" i="7"/>
  <c r="S102" i="7" s="1"/>
  <c r="S101" i="7"/>
  <c r="R101" i="7"/>
  <c r="R100" i="7"/>
  <c r="S100" i="7" s="1"/>
  <c r="S99" i="7"/>
  <c r="R99" i="7"/>
  <c r="R98" i="7"/>
  <c r="S98" i="7" s="1"/>
  <c r="S97" i="7"/>
  <c r="R97" i="7"/>
  <c r="E97" i="7"/>
  <c r="R96" i="7"/>
  <c r="S96" i="7" s="1"/>
  <c r="R95" i="7"/>
  <c r="S95" i="7" s="1"/>
  <c r="R94" i="7"/>
  <c r="S94" i="7" s="1"/>
  <c r="R93" i="7"/>
  <c r="S93" i="7" s="1"/>
  <c r="R92" i="7"/>
  <c r="S92" i="7" s="1"/>
  <c r="R91" i="7"/>
  <c r="E91" i="7"/>
  <c r="S91" i="7" s="1"/>
  <c r="S90" i="7"/>
  <c r="R90" i="7"/>
  <c r="R89" i="7"/>
  <c r="S89" i="7" s="1"/>
  <c r="S88" i="7"/>
  <c r="R88" i="7"/>
  <c r="R87" i="7"/>
  <c r="S87" i="7" s="1"/>
  <c r="S86" i="7"/>
  <c r="R86" i="7"/>
  <c r="R85" i="7"/>
  <c r="E85" i="7"/>
  <c r="S85" i="7" s="1"/>
  <c r="R84" i="7"/>
  <c r="S84" i="7" s="1"/>
  <c r="R83" i="7"/>
  <c r="S83" i="7" s="1"/>
  <c r="R81" i="7"/>
  <c r="E81" i="7"/>
  <c r="S81" i="7" s="1"/>
  <c r="S80" i="7"/>
  <c r="R80" i="7"/>
  <c r="R79" i="7"/>
  <c r="S79" i="7" s="1"/>
  <c r="S78" i="7"/>
  <c r="R78" i="7"/>
  <c r="R77" i="7"/>
  <c r="S77" i="7" s="1"/>
  <c r="R76" i="7"/>
  <c r="S76" i="7" s="1"/>
  <c r="R75" i="7"/>
  <c r="S75" i="7" s="1"/>
  <c r="S74" i="7"/>
  <c r="R74" i="7"/>
  <c r="R73" i="7"/>
  <c r="S73" i="7" s="1"/>
  <c r="S72" i="7"/>
  <c r="R72" i="7"/>
  <c r="R71" i="7"/>
  <c r="S71" i="7" s="1"/>
  <c r="R70" i="7"/>
  <c r="S70" i="7" s="1"/>
  <c r="R69" i="7"/>
  <c r="S69" i="7" s="1"/>
  <c r="S68" i="7"/>
  <c r="R68" i="7"/>
  <c r="R67" i="7"/>
  <c r="S67" i="7" s="1"/>
  <c r="S66" i="7"/>
  <c r="R66" i="7"/>
  <c r="E66" i="7"/>
  <c r="R65" i="7"/>
  <c r="S65" i="7" s="1"/>
  <c r="E65" i="7"/>
  <c r="R64" i="7"/>
  <c r="E64" i="7"/>
  <c r="S63" i="7"/>
  <c r="R63" i="7"/>
  <c r="R62" i="7"/>
  <c r="E62" i="7"/>
  <c r="S62" i="7" s="1"/>
  <c r="R61" i="7"/>
  <c r="S61" i="7" s="1"/>
  <c r="R60" i="7"/>
  <c r="S60" i="7" s="1"/>
  <c r="E60" i="7"/>
  <c r="D60" i="7"/>
  <c r="R59" i="7"/>
  <c r="S59" i="7" s="1"/>
  <c r="R58" i="7"/>
  <c r="S58" i="7" s="1"/>
  <c r="R57" i="7"/>
  <c r="S57" i="7" s="1"/>
  <c r="R56" i="7"/>
  <c r="S56" i="7" s="1"/>
  <c r="R55" i="7"/>
  <c r="S55" i="7" s="1"/>
  <c r="R54" i="7"/>
  <c r="S54" i="7" s="1"/>
  <c r="R53" i="7"/>
  <c r="S53" i="7" s="1"/>
  <c r="R52" i="7"/>
  <c r="S52" i="7" s="1"/>
  <c r="R51" i="7"/>
  <c r="S51" i="7" s="1"/>
  <c r="R50" i="7"/>
  <c r="S50" i="7" s="1"/>
  <c r="R49" i="7"/>
  <c r="S49" i="7" s="1"/>
  <c r="R47" i="7"/>
  <c r="E47" i="7"/>
  <c r="S47" i="7" s="1"/>
  <c r="S46" i="7"/>
  <c r="R46" i="7"/>
  <c r="E46" i="7"/>
  <c r="R45" i="7"/>
  <c r="S45" i="7" s="1"/>
  <c r="R44" i="7"/>
  <c r="S44" i="7" s="1"/>
  <c r="R43" i="7"/>
  <c r="S43" i="7" s="1"/>
  <c r="R42" i="7"/>
  <c r="S42" i="7" s="1"/>
  <c r="R41" i="7"/>
  <c r="S41" i="7" s="1"/>
  <c r="R40" i="7"/>
  <c r="S40" i="7" s="1"/>
  <c r="R39" i="7"/>
  <c r="S39" i="7" s="1"/>
  <c r="R38" i="7"/>
  <c r="S38" i="7" s="1"/>
  <c r="R37" i="7"/>
  <c r="S37" i="7" s="1"/>
  <c r="R36" i="7"/>
  <c r="S36" i="7" s="1"/>
  <c r="R35" i="7"/>
  <c r="S35" i="7" s="1"/>
  <c r="R34" i="7"/>
  <c r="E34" i="7"/>
  <c r="S34" i="7" s="1"/>
  <c r="D34" i="7"/>
  <c r="R33" i="7"/>
  <c r="E33" i="7"/>
  <c r="S33" i="7" s="1"/>
  <c r="D33" i="7"/>
  <c r="R32" i="7"/>
  <c r="E32" i="7"/>
  <c r="S32" i="7" s="1"/>
  <c r="S31" i="7"/>
  <c r="R31" i="7"/>
  <c r="E31" i="7"/>
  <c r="R30" i="7"/>
  <c r="S30" i="7" s="1"/>
  <c r="E30" i="7"/>
  <c r="R29" i="7"/>
  <c r="E29" i="7" s="1"/>
  <c r="S29" i="7" s="1"/>
  <c r="R28" i="7"/>
  <c r="E28" i="7"/>
  <c r="S28" i="7" s="1"/>
  <c r="S27" i="7"/>
  <c r="R27" i="7"/>
  <c r="E27" i="7"/>
  <c r="R26" i="7"/>
  <c r="E26" i="7" s="1"/>
  <c r="S26" i="7" s="1"/>
  <c r="R25" i="7"/>
  <c r="E25" i="7"/>
  <c r="S25" i="7" s="1"/>
  <c r="R24" i="7"/>
  <c r="E24" i="7"/>
  <c r="S24" i="7" s="1"/>
  <c r="D24" i="7"/>
  <c r="D127" i="7" s="1"/>
  <c r="R23" i="7"/>
  <c r="E23" i="7"/>
  <c r="S23" i="7" s="1"/>
  <c r="S22" i="7"/>
  <c r="R22" i="7"/>
  <c r="E22" i="7"/>
  <c r="D22" i="7"/>
  <c r="S21" i="7"/>
  <c r="R21" i="7"/>
  <c r="E21" i="7"/>
  <c r="R19" i="7"/>
  <c r="E19" i="7" s="1"/>
  <c r="S19" i="7" s="1"/>
  <c r="F19" i="7"/>
  <c r="D19" i="7"/>
  <c r="S18" i="7"/>
  <c r="R18" i="7"/>
  <c r="E18" i="7"/>
  <c r="D18" i="7"/>
  <c r="S17" i="7"/>
  <c r="R17" i="7"/>
  <c r="E17" i="7"/>
  <c r="R16" i="7"/>
  <c r="E16" i="7" s="1"/>
  <c r="S16" i="7" s="1"/>
  <c r="R15" i="7"/>
  <c r="E15" i="7"/>
  <c r="S15" i="7" s="1"/>
  <c r="D15" i="7"/>
  <c r="R127" i="7" l="1"/>
  <c r="S127" i="7"/>
  <c r="E127" i="7"/>
  <c r="Q128" i="6" l="1"/>
  <c r="P128" i="6"/>
  <c r="O128" i="6"/>
  <c r="N128" i="6"/>
  <c r="M128" i="6"/>
  <c r="L128" i="6"/>
  <c r="K128" i="6"/>
  <c r="J128" i="6"/>
  <c r="H128" i="6"/>
  <c r="G128" i="6"/>
  <c r="F128" i="6"/>
  <c r="R127" i="6"/>
  <c r="S127" i="6" s="1"/>
  <c r="R126" i="6"/>
  <c r="S126" i="6" s="1"/>
  <c r="I112" i="6"/>
  <c r="R112" i="6" s="1"/>
  <c r="E112" i="6"/>
  <c r="S112" i="6" s="1"/>
  <c r="R111" i="6"/>
  <c r="S111" i="6" s="1"/>
  <c r="R110" i="6"/>
  <c r="S110" i="6" s="1"/>
  <c r="R109" i="6"/>
  <c r="E109" i="6"/>
  <c r="S109" i="6" s="1"/>
  <c r="S107" i="6"/>
  <c r="R107" i="6"/>
  <c r="R105" i="6"/>
  <c r="S105" i="6" s="1"/>
  <c r="S104" i="6"/>
  <c r="R104" i="6"/>
  <c r="R103" i="6"/>
  <c r="S103" i="6" s="1"/>
  <c r="R102" i="6"/>
  <c r="S102" i="6" s="1"/>
  <c r="R101" i="6"/>
  <c r="S101" i="6" s="1"/>
  <c r="S100" i="6"/>
  <c r="R100" i="6"/>
  <c r="R99" i="6"/>
  <c r="S99" i="6" s="1"/>
  <c r="S98" i="6"/>
  <c r="R98" i="6"/>
  <c r="R97" i="6"/>
  <c r="E97" i="6"/>
  <c r="S97" i="6" s="1"/>
  <c r="R96" i="6"/>
  <c r="S96" i="6" s="1"/>
  <c r="R95" i="6"/>
  <c r="S95" i="6" s="1"/>
  <c r="R94" i="6"/>
  <c r="S94" i="6" s="1"/>
  <c r="R93" i="6"/>
  <c r="S93" i="6" s="1"/>
  <c r="R92" i="6"/>
  <c r="S92" i="6" s="1"/>
  <c r="R91" i="6"/>
  <c r="S91" i="6" s="1"/>
  <c r="R90" i="6"/>
  <c r="S90" i="6" s="1"/>
  <c r="R89" i="6"/>
  <c r="S89" i="6" s="1"/>
  <c r="R88" i="6"/>
  <c r="S88" i="6" s="1"/>
  <c r="R87" i="6"/>
  <c r="S87" i="6" s="1"/>
  <c r="R86" i="6"/>
  <c r="S86" i="6" s="1"/>
  <c r="R85" i="6"/>
  <c r="S85" i="6" s="1"/>
  <c r="E85" i="6"/>
  <c r="R84" i="6"/>
  <c r="S84" i="6" s="1"/>
  <c r="S83" i="6"/>
  <c r="R83" i="6"/>
  <c r="R81" i="6"/>
  <c r="S81" i="6" s="1"/>
  <c r="S80" i="6"/>
  <c r="R80" i="6"/>
  <c r="R79" i="6"/>
  <c r="S79" i="6" s="1"/>
  <c r="R78" i="6"/>
  <c r="S78" i="6" s="1"/>
  <c r="R77" i="6"/>
  <c r="S77" i="6" s="1"/>
  <c r="S76" i="6"/>
  <c r="R76" i="6"/>
  <c r="R75" i="6"/>
  <c r="S75" i="6" s="1"/>
  <c r="S74" i="6"/>
  <c r="R74" i="6"/>
  <c r="R73" i="6"/>
  <c r="S73" i="6" s="1"/>
  <c r="S72" i="6"/>
  <c r="R72" i="6"/>
  <c r="R71" i="6"/>
  <c r="S71" i="6" s="1"/>
  <c r="S70" i="6"/>
  <c r="R70" i="6"/>
  <c r="R69" i="6"/>
  <c r="S69" i="6" s="1"/>
  <c r="R68" i="6"/>
  <c r="S68" i="6" s="1"/>
  <c r="R67" i="6"/>
  <c r="S67" i="6" s="1"/>
  <c r="S66" i="6"/>
  <c r="R66" i="6"/>
  <c r="E66" i="6"/>
  <c r="R65" i="6"/>
  <c r="S65" i="6" s="1"/>
  <c r="R63" i="6"/>
  <c r="S63" i="6" s="1"/>
  <c r="R62" i="6"/>
  <c r="S62" i="6" s="1"/>
  <c r="R61" i="6"/>
  <c r="S61" i="6" s="1"/>
  <c r="R60" i="6"/>
  <c r="S60" i="6" s="1"/>
  <c r="R59" i="6"/>
  <c r="S59" i="6" s="1"/>
  <c r="R58" i="6"/>
  <c r="S58" i="6" s="1"/>
  <c r="R57" i="6"/>
  <c r="S57" i="6" s="1"/>
  <c r="R56" i="6"/>
  <c r="S56" i="6" s="1"/>
  <c r="R55" i="6"/>
  <c r="S55" i="6" s="1"/>
  <c r="R54" i="6"/>
  <c r="S54" i="6" s="1"/>
  <c r="R53" i="6"/>
  <c r="S53" i="6" s="1"/>
  <c r="R52" i="6"/>
  <c r="S52" i="6" s="1"/>
  <c r="R51" i="6"/>
  <c r="S51" i="6" s="1"/>
  <c r="R50" i="6"/>
  <c r="S50" i="6" s="1"/>
  <c r="R49" i="6"/>
  <c r="S49" i="6" s="1"/>
  <c r="R47" i="6"/>
  <c r="S47" i="6" s="1"/>
  <c r="E47" i="6"/>
  <c r="R46" i="6"/>
  <c r="E46" i="6"/>
  <c r="S46" i="6" s="1"/>
  <c r="R45" i="6"/>
  <c r="S45" i="6" s="1"/>
  <c r="R44" i="6"/>
  <c r="S44" i="6" s="1"/>
  <c r="E44" i="6"/>
  <c r="R43" i="6"/>
  <c r="S43" i="6" s="1"/>
  <c r="R42" i="6"/>
  <c r="S42" i="6" s="1"/>
  <c r="R41" i="6"/>
  <c r="S41" i="6" s="1"/>
  <c r="R40" i="6"/>
  <c r="S40" i="6" s="1"/>
  <c r="R39" i="6"/>
  <c r="S39" i="6" s="1"/>
  <c r="R38" i="6"/>
  <c r="S38" i="6" s="1"/>
  <c r="R37" i="6"/>
  <c r="S37" i="6" s="1"/>
  <c r="S36" i="6"/>
  <c r="R36" i="6"/>
  <c r="R35" i="6"/>
  <c r="S35" i="6" s="1"/>
  <c r="S34" i="6"/>
  <c r="R34" i="6"/>
  <c r="E34" i="6"/>
  <c r="D34" i="6"/>
  <c r="S33" i="6"/>
  <c r="R33" i="6"/>
  <c r="R32" i="6"/>
  <c r="S32" i="6" s="1"/>
  <c r="S31" i="6"/>
  <c r="R31" i="6"/>
  <c r="E31" i="6"/>
  <c r="R30" i="6"/>
  <c r="S30" i="6" s="1"/>
  <c r="E30" i="6"/>
  <c r="R29" i="6"/>
  <c r="S29" i="6" s="1"/>
  <c r="S28" i="6"/>
  <c r="R28" i="6"/>
  <c r="R27" i="6"/>
  <c r="S27" i="6" s="1"/>
  <c r="S26" i="6"/>
  <c r="R26" i="6"/>
  <c r="E26" i="6"/>
  <c r="R25" i="6"/>
  <c r="S25" i="6" s="1"/>
  <c r="E25" i="6"/>
  <c r="R24" i="6"/>
  <c r="E24" i="6"/>
  <c r="S24" i="6" s="1"/>
  <c r="D24" i="6"/>
  <c r="R23" i="6"/>
  <c r="E23" i="6"/>
  <c r="S23" i="6" s="1"/>
  <c r="R22" i="6"/>
  <c r="E22" i="6"/>
  <c r="S22" i="6" s="1"/>
  <c r="D22" i="6"/>
  <c r="R21" i="6"/>
  <c r="S21" i="6" s="1"/>
  <c r="R19" i="6"/>
  <c r="S19" i="6" s="1"/>
  <c r="R18" i="6"/>
  <c r="E18" i="6"/>
  <c r="S18" i="6" s="1"/>
  <c r="D18" i="6"/>
  <c r="R17" i="6"/>
  <c r="S17" i="6" s="1"/>
  <c r="R16" i="6"/>
  <c r="S16" i="6" s="1"/>
  <c r="R15" i="6"/>
  <c r="E15" i="6"/>
  <c r="S15" i="6" s="1"/>
  <c r="D15" i="6"/>
  <c r="D128" i="6" s="1"/>
  <c r="S128" i="6" l="1"/>
  <c r="R128" i="6"/>
  <c r="E128" i="6"/>
  <c r="I128" i="6"/>
  <c r="G131" i="5" l="1"/>
  <c r="Q127" i="5"/>
  <c r="P127" i="5"/>
  <c r="O127" i="5"/>
  <c r="N127" i="5"/>
  <c r="M127" i="5"/>
  <c r="L127" i="5"/>
  <c r="K127" i="5"/>
  <c r="J127" i="5"/>
  <c r="I127" i="5"/>
  <c r="H127" i="5"/>
  <c r="G127" i="5"/>
  <c r="F127" i="5"/>
  <c r="R126" i="5"/>
  <c r="S126" i="5" s="1"/>
  <c r="I112" i="5"/>
  <c r="R112" i="5" s="1"/>
  <c r="S112" i="5" s="1"/>
  <c r="E112" i="5"/>
  <c r="R111" i="5"/>
  <c r="S111" i="5" s="1"/>
  <c r="R110" i="5"/>
  <c r="S110" i="5" s="1"/>
  <c r="S107" i="5"/>
  <c r="R107" i="5"/>
  <c r="E107" i="5"/>
  <c r="R105" i="5"/>
  <c r="S105" i="5" s="1"/>
  <c r="R104" i="5"/>
  <c r="S104" i="5" s="1"/>
  <c r="R103" i="5"/>
  <c r="S103" i="5" s="1"/>
  <c r="R102" i="5"/>
  <c r="S102" i="5" s="1"/>
  <c r="R101" i="5"/>
  <c r="S101" i="5" s="1"/>
  <c r="R100" i="5"/>
  <c r="S100" i="5" s="1"/>
  <c r="R99" i="5"/>
  <c r="S99" i="5" s="1"/>
  <c r="R98" i="5"/>
  <c r="S98" i="5" s="1"/>
  <c r="R97" i="5"/>
  <c r="S97" i="5" s="1"/>
  <c r="E97" i="5"/>
  <c r="R96" i="5"/>
  <c r="S96" i="5" s="1"/>
  <c r="S95" i="5"/>
  <c r="R95" i="5"/>
  <c r="R94" i="5"/>
  <c r="S94" i="5" s="1"/>
  <c r="R93" i="5"/>
  <c r="S93" i="5" s="1"/>
  <c r="R92" i="5"/>
  <c r="S92" i="5" s="1"/>
  <c r="S91" i="5"/>
  <c r="R91" i="5"/>
  <c r="E91" i="5"/>
  <c r="R90" i="5"/>
  <c r="S90" i="5" s="1"/>
  <c r="E90" i="5"/>
  <c r="R89" i="5"/>
  <c r="S89" i="5" s="1"/>
  <c r="S88" i="5"/>
  <c r="R88" i="5"/>
  <c r="R87" i="5"/>
  <c r="S87" i="5" s="1"/>
  <c r="S86" i="5"/>
  <c r="R86" i="5"/>
  <c r="R85" i="5"/>
  <c r="E85" i="5"/>
  <c r="S85" i="5" s="1"/>
  <c r="R84" i="5"/>
  <c r="S84" i="5" s="1"/>
  <c r="R82" i="5"/>
  <c r="S82" i="5" s="1"/>
  <c r="R81" i="5"/>
  <c r="S81" i="5" s="1"/>
  <c r="R80" i="5"/>
  <c r="S80" i="5" s="1"/>
  <c r="R79" i="5"/>
  <c r="S79" i="5" s="1"/>
  <c r="R78" i="5"/>
  <c r="S78" i="5" s="1"/>
  <c r="R77" i="5"/>
  <c r="S77" i="5" s="1"/>
  <c r="R76" i="5"/>
  <c r="S76" i="5" s="1"/>
  <c r="R75" i="5"/>
  <c r="S75" i="5" s="1"/>
  <c r="R74" i="5"/>
  <c r="S74" i="5" s="1"/>
  <c r="R73" i="5"/>
  <c r="S73" i="5" s="1"/>
  <c r="R72" i="5"/>
  <c r="S72" i="5" s="1"/>
  <c r="R71" i="5"/>
  <c r="S71" i="5" s="1"/>
  <c r="R70" i="5"/>
  <c r="S70" i="5" s="1"/>
  <c r="R69" i="5"/>
  <c r="S69" i="5" s="1"/>
  <c r="R68" i="5"/>
  <c r="S68" i="5" s="1"/>
  <c r="R67" i="5"/>
  <c r="S67" i="5" s="1"/>
  <c r="R66" i="5"/>
  <c r="S66" i="5" s="1"/>
  <c r="R65" i="5"/>
  <c r="E65" i="5"/>
  <c r="S65" i="5" s="1"/>
  <c r="S64" i="5"/>
  <c r="R64" i="5"/>
  <c r="E64" i="5"/>
  <c r="R63" i="5"/>
  <c r="S63" i="5" s="1"/>
  <c r="E63" i="5"/>
  <c r="R62" i="5"/>
  <c r="E62" i="5"/>
  <c r="S62" i="5" s="1"/>
  <c r="R61" i="5"/>
  <c r="S61" i="5" s="1"/>
  <c r="R60" i="5"/>
  <c r="S60" i="5" s="1"/>
  <c r="R59" i="5"/>
  <c r="S59" i="5" s="1"/>
  <c r="R58" i="5"/>
  <c r="S58" i="5" s="1"/>
  <c r="R57" i="5"/>
  <c r="E57" i="5"/>
  <c r="S57" i="5" s="1"/>
  <c r="S56" i="5"/>
  <c r="R56" i="5"/>
  <c r="E56" i="5"/>
  <c r="R55" i="5"/>
  <c r="S55" i="5" s="1"/>
  <c r="R54" i="5"/>
  <c r="S54" i="5" s="1"/>
  <c r="R53" i="5"/>
  <c r="S53" i="5" s="1"/>
  <c r="R52" i="5"/>
  <c r="S52" i="5" s="1"/>
  <c r="R51" i="5"/>
  <c r="S51" i="5" s="1"/>
  <c r="R50" i="5"/>
  <c r="S50" i="5" s="1"/>
  <c r="R49" i="5"/>
  <c r="S49" i="5" s="1"/>
  <c r="R47" i="5"/>
  <c r="E47" i="5"/>
  <c r="S47" i="5" s="1"/>
  <c r="S46" i="5"/>
  <c r="R46" i="5"/>
  <c r="E46" i="5"/>
  <c r="R45" i="5"/>
  <c r="S45" i="5" s="1"/>
  <c r="R44" i="5"/>
  <c r="S44" i="5" s="1"/>
  <c r="R43" i="5"/>
  <c r="S43" i="5" s="1"/>
  <c r="R42" i="5"/>
  <c r="S42" i="5" s="1"/>
  <c r="R41" i="5"/>
  <c r="S41" i="5" s="1"/>
  <c r="R40" i="5"/>
  <c r="S40" i="5" s="1"/>
  <c r="R39" i="5"/>
  <c r="S39" i="5" s="1"/>
  <c r="R38" i="5"/>
  <c r="S38" i="5" s="1"/>
  <c r="R37" i="5"/>
  <c r="S37" i="5" s="1"/>
  <c r="R36" i="5"/>
  <c r="S36" i="5" s="1"/>
  <c r="R35" i="5"/>
  <c r="S35" i="5" s="1"/>
  <c r="R34" i="5"/>
  <c r="S34" i="5" s="1"/>
  <c r="R33" i="5"/>
  <c r="E33" i="5" s="1"/>
  <c r="S33" i="5" s="1"/>
  <c r="D33" i="5"/>
  <c r="R32" i="5"/>
  <c r="S32" i="5" s="1"/>
  <c r="R31" i="5"/>
  <c r="E31" i="5"/>
  <c r="S31" i="5" s="1"/>
  <c r="S30" i="5"/>
  <c r="R30" i="5"/>
  <c r="R29" i="5"/>
  <c r="S29" i="5" s="1"/>
  <c r="R28" i="5"/>
  <c r="S28" i="5" s="1"/>
  <c r="R27" i="5"/>
  <c r="S27" i="5" s="1"/>
  <c r="S26" i="5"/>
  <c r="R26" i="5"/>
  <c r="R25" i="5"/>
  <c r="S25" i="5" s="1"/>
  <c r="S24" i="5"/>
  <c r="R24" i="5"/>
  <c r="E24" i="5"/>
  <c r="D24" i="5"/>
  <c r="S23" i="5"/>
  <c r="R23" i="5"/>
  <c r="R22" i="5"/>
  <c r="S22" i="5" s="1"/>
  <c r="R21" i="5"/>
  <c r="S21" i="5" s="1"/>
  <c r="R19" i="5"/>
  <c r="S19" i="5" s="1"/>
  <c r="R18" i="5"/>
  <c r="S18" i="5" s="1"/>
  <c r="R17" i="5"/>
  <c r="S17" i="5" s="1"/>
  <c r="S16" i="5"/>
  <c r="R16" i="5"/>
  <c r="R15" i="5"/>
  <c r="E15" i="5"/>
  <c r="S15" i="5" s="1"/>
  <c r="D15" i="5"/>
  <c r="D127" i="5" s="1"/>
  <c r="S127" i="5" l="1"/>
  <c r="R127" i="5"/>
  <c r="E127" i="5"/>
  <c r="I48" i="4" l="1"/>
  <c r="F48" i="4"/>
  <c r="H47" i="4"/>
  <c r="D47" i="4" s="1"/>
  <c r="J46" i="4"/>
  <c r="D46" i="4"/>
  <c r="K46" i="4" s="1"/>
  <c r="J45" i="4"/>
  <c r="K45" i="4" s="1"/>
  <c r="J44" i="4"/>
  <c r="K44" i="4" s="1"/>
  <c r="D44" i="4"/>
  <c r="C44" i="4"/>
  <c r="J43" i="4"/>
  <c r="K43" i="4" s="1"/>
  <c r="J42" i="4"/>
  <c r="D42" i="4"/>
  <c r="K42" i="4" s="1"/>
  <c r="K41" i="4"/>
  <c r="J41" i="4"/>
  <c r="J40" i="4"/>
  <c r="D40" i="4"/>
  <c r="K40" i="4" s="1"/>
  <c r="J39" i="4"/>
  <c r="D39" i="4"/>
  <c r="K39" i="4" s="1"/>
  <c r="K38" i="4"/>
  <c r="J38" i="4"/>
  <c r="D38" i="4"/>
  <c r="J37" i="4"/>
  <c r="K37" i="4" s="1"/>
  <c r="D37" i="4"/>
  <c r="J36" i="4"/>
  <c r="K36" i="4" s="1"/>
  <c r="K35" i="4"/>
  <c r="J35" i="4"/>
  <c r="J34" i="4"/>
  <c r="K34" i="4" s="1"/>
  <c r="K33" i="4"/>
  <c r="J33" i="4"/>
  <c r="J32" i="4"/>
  <c r="D32" i="4"/>
  <c r="K32" i="4" s="1"/>
  <c r="J31" i="4"/>
  <c r="D31" i="4"/>
  <c r="K31" i="4" s="1"/>
  <c r="D30" i="4"/>
  <c r="J29" i="4"/>
  <c r="D29" i="4"/>
  <c r="K29" i="4" s="1"/>
  <c r="K28" i="4"/>
  <c r="J28" i="4"/>
  <c r="D28" i="4"/>
  <c r="J27" i="4"/>
  <c r="K27" i="4" s="1"/>
  <c r="D27" i="4"/>
  <c r="C27" i="4"/>
  <c r="J26" i="4"/>
  <c r="K26" i="4" s="1"/>
  <c r="D26" i="4"/>
  <c r="J25" i="4"/>
  <c r="D25" i="4"/>
  <c r="K25" i="4" s="1"/>
  <c r="H24" i="4"/>
  <c r="J24" i="4" s="1"/>
  <c r="D24" i="4"/>
  <c r="H23" i="4"/>
  <c r="J23" i="4" s="1"/>
  <c r="D23" i="4"/>
  <c r="K23" i="4" s="1"/>
  <c r="G22" i="4"/>
  <c r="G48" i="4" s="1"/>
  <c r="D22" i="4"/>
  <c r="C22" i="4"/>
  <c r="J21" i="4"/>
  <c r="D21" i="4"/>
  <c r="K21" i="4" s="1"/>
  <c r="E20" i="4"/>
  <c r="C20" i="4" s="1"/>
  <c r="D20" i="4"/>
  <c r="J19" i="4"/>
  <c r="D19" i="4"/>
  <c r="K19" i="4" s="1"/>
  <c r="C19" i="4"/>
  <c r="J18" i="4"/>
  <c r="D18" i="4"/>
  <c r="K18" i="4" s="1"/>
  <c r="J17" i="4"/>
  <c r="D17" i="4"/>
  <c r="K17" i="4" s="1"/>
  <c r="C17" i="4"/>
  <c r="J16" i="4"/>
  <c r="D16" i="4"/>
  <c r="K16" i="4" s="1"/>
  <c r="C16" i="4"/>
  <c r="J15" i="4"/>
  <c r="D15" i="4"/>
  <c r="K15" i="4" s="1"/>
  <c r="E14" i="4"/>
  <c r="J14" i="4" s="1"/>
  <c r="K14" i="4" s="1"/>
  <c r="D14" i="4"/>
  <c r="C14" i="4"/>
  <c r="J13" i="4"/>
  <c r="D13" i="4"/>
  <c r="K13" i="4" s="1"/>
  <c r="C13" i="4"/>
  <c r="J12" i="4"/>
  <c r="D12" i="4"/>
  <c r="K12" i="4" s="1"/>
  <c r="C12" i="4"/>
  <c r="C48" i="4" s="1"/>
  <c r="K20" i="4" l="1"/>
  <c r="K22" i="4"/>
  <c r="K24" i="4"/>
  <c r="K48" i="4" s="1"/>
  <c r="D48" i="4"/>
  <c r="H48" i="4"/>
  <c r="J47" i="4"/>
  <c r="K47" i="4" s="1"/>
  <c r="E48" i="4"/>
  <c r="J20" i="4"/>
  <c r="J48" i="4" s="1"/>
  <c r="J22" i="4"/>
  <c r="H42" i="3" l="1"/>
  <c r="G42" i="3"/>
  <c r="I41" i="3"/>
  <c r="K41" i="3" s="1"/>
  <c r="L41" i="3" s="1"/>
  <c r="K40" i="3"/>
  <c r="E40" i="3"/>
  <c r="L40" i="3" s="1"/>
  <c r="K39" i="3"/>
  <c r="E39" i="3"/>
  <c r="F38" i="3"/>
  <c r="E38" i="3" s="1"/>
  <c r="K37" i="3"/>
  <c r="L37" i="3" s="1"/>
  <c r="D37" i="3"/>
  <c r="K36" i="3"/>
  <c r="E36" i="3"/>
  <c r="L36" i="3" s="1"/>
  <c r="K35" i="3"/>
  <c r="L35" i="3" s="1"/>
  <c r="K34" i="3"/>
  <c r="L34" i="3" s="1"/>
  <c r="E34" i="3"/>
  <c r="K33" i="3"/>
  <c r="E33" i="3"/>
  <c r="L33" i="3" s="1"/>
  <c r="K32" i="3"/>
  <c r="E32" i="3"/>
  <c r="L32" i="3" s="1"/>
  <c r="L31" i="3"/>
  <c r="K31" i="3"/>
  <c r="K30" i="3"/>
  <c r="L30" i="3" s="1"/>
  <c r="L29" i="3"/>
  <c r="K29" i="3"/>
  <c r="K28" i="3"/>
  <c r="L28" i="3" s="1"/>
  <c r="L27" i="3"/>
  <c r="K27" i="3"/>
  <c r="E27" i="3"/>
  <c r="K26" i="3"/>
  <c r="L26" i="3" s="1"/>
  <c r="E26" i="3"/>
  <c r="K25" i="3"/>
  <c r="E25" i="3"/>
  <c r="L25" i="3" s="1"/>
  <c r="K24" i="3"/>
  <c r="E24" i="3"/>
  <c r="L24" i="3" s="1"/>
  <c r="J23" i="3"/>
  <c r="K23" i="3" s="1"/>
  <c r="L23" i="3" s="1"/>
  <c r="K22" i="3"/>
  <c r="L22" i="3" s="1"/>
  <c r="J22" i="3"/>
  <c r="I21" i="3"/>
  <c r="E21" i="3" s="1"/>
  <c r="I20" i="3"/>
  <c r="E20" i="3" s="1"/>
  <c r="K19" i="3"/>
  <c r="E19" i="3"/>
  <c r="L19" i="3" s="1"/>
  <c r="J18" i="3"/>
  <c r="K18" i="3" s="1"/>
  <c r="E18" i="3"/>
  <c r="L18" i="3" s="1"/>
  <c r="K17" i="3"/>
  <c r="E17" i="3"/>
  <c r="L17" i="3" s="1"/>
  <c r="D17" i="3"/>
  <c r="K16" i="3"/>
  <c r="E16" i="3"/>
  <c r="L16" i="3" s="1"/>
  <c r="D16" i="3"/>
  <c r="K15" i="3"/>
  <c r="E15" i="3"/>
  <c r="D15" i="3"/>
  <c r="F14" i="3"/>
  <c r="K14" i="3" s="1"/>
  <c r="L14" i="3" s="1"/>
  <c r="E14" i="3"/>
  <c r="D14" i="3"/>
  <c r="K13" i="3"/>
  <c r="E13" i="3"/>
  <c r="L13" i="3" s="1"/>
  <c r="D13" i="3"/>
  <c r="K12" i="3"/>
  <c r="E12" i="3"/>
  <c r="L12" i="3" s="1"/>
  <c r="D12" i="3"/>
  <c r="L20" i="3" l="1"/>
  <c r="E42" i="3"/>
  <c r="I42" i="3"/>
  <c r="K20" i="3"/>
  <c r="K21" i="3"/>
  <c r="L21" i="3" s="1"/>
  <c r="K38" i="3"/>
  <c r="L38" i="3" s="1"/>
  <c r="F42" i="3"/>
  <c r="J42" i="3"/>
  <c r="D38" i="3"/>
  <c r="D42" i="3" s="1"/>
  <c r="L42" i="3" l="1"/>
  <c r="K42" i="3"/>
  <c r="J47" i="2" l="1"/>
  <c r="H47" i="2"/>
  <c r="G47" i="2"/>
  <c r="K46" i="2"/>
  <c r="I46" i="2"/>
  <c r="I47" i="2" s="1"/>
  <c r="E46" i="2"/>
  <c r="L46" i="2" s="1"/>
  <c r="K45" i="2"/>
  <c r="L45" i="2" s="1"/>
  <c r="K44" i="2"/>
  <c r="E44" i="2"/>
  <c r="L44" i="2" s="1"/>
  <c r="F43" i="2"/>
  <c r="E43" i="2" s="1"/>
  <c r="K42" i="2"/>
  <c r="L42" i="2" s="1"/>
  <c r="K41" i="2"/>
  <c r="L41" i="2" s="1"/>
  <c r="K40" i="2"/>
  <c r="E40" i="2"/>
  <c r="L40" i="2" s="1"/>
  <c r="L39" i="2"/>
  <c r="K39" i="2"/>
  <c r="K38" i="2"/>
  <c r="E38" i="2"/>
  <c r="L38" i="2" s="1"/>
  <c r="K37" i="2"/>
  <c r="E37" i="2"/>
  <c r="L37" i="2" s="1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E28" i="2"/>
  <c r="K27" i="2"/>
  <c r="E27" i="2"/>
  <c r="L27" i="2" s="1"/>
  <c r="L26" i="2"/>
  <c r="K26" i="2"/>
  <c r="L25" i="2"/>
  <c r="K25" i="2"/>
  <c r="L24" i="2"/>
  <c r="K24" i="2"/>
  <c r="L23" i="2"/>
  <c r="K23" i="2"/>
  <c r="E23" i="2"/>
  <c r="D23" i="2"/>
  <c r="L22" i="2"/>
  <c r="K22" i="2"/>
  <c r="K21" i="2"/>
  <c r="E21" i="2"/>
  <c r="L21" i="2" s="1"/>
  <c r="D21" i="2"/>
  <c r="K20" i="2"/>
  <c r="E20" i="2"/>
  <c r="L20" i="2" s="1"/>
  <c r="K19" i="2"/>
  <c r="E19" i="2"/>
  <c r="L19" i="2" s="1"/>
  <c r="D19" i="2"/>
  <c r="K18" i="2"/>
  <c r="E18" i="2"/>
  <c r="L18" i="2" s="1"/>
  <c r="D18" i="2"/>
  <c r="K17" i="2"/>
  <c r="E17" i="2"/>
  <c r="K16" i="2"/>
  <c r="F16" i="2"/>
  <c r="E16" i="2"/>
  <c r="L16" i="2" s="1"/>
  <c r="D16" i="2"/>
  <c r="L15" i="2"/>
  <c r="K15" i="2"/>
  <c r="E15" i="2"/>
  <c r="E47" i="2" s="1"/>
  <c r="D15" i="2"/>
  <c r="L47" i="2" l="1"/>
  <c r="K43" i="2"/>
  <c r="L43" i="2" s="1"/>
  <c r="D43" i="2"/>
  <c r="D47" i="2" s="1"/>
  <c r="F47" i="2"/>
  <c r="K47" i="2" l="1"/>
  <c r="I35" i="1" l="1"/>
  <c r="F35" i="1"/>
  <c r="E35" i="1"/>
  <c r="H34" i="1"/>
  <c r="D34" i="1" s="1"/>
  <c r="J33" i="1"/>
  <c r="J32" i="1"/>
  <c r="K32" i="1" s="1"/>
  <c r="J31" i="1"/>
  <c r="K31" i="1" s="1"/>
  <c r="J30" i="1"/>
  <c r="K30" i="1" s="1"/>
  <c r="D30" i="1"/>
  <c r="J29" i="1"/>
  <c r="K29" i="1" s="1"/>
  <c r="K28" i="1"/>
  <c r="J28" i="1"/>
  <c r="D28" i="1"/>
  <c r="J26" i="1"/>
  <c r="K26" i="1" s="1"/>
  <c r="D26" i="1"/>
  <c r="J25" i="1"/>
  <c r="K25" i="1" s="1"/>
  <c r="K24" i="1"/>
  <c r="J24" i="1"/>
  <c r="J23" i="1"/>
  <c r="K23" i="1" s="1"/>
  <c r="K22" i="1"/>
  <c r="J22" i="1"/>
  <c r="D22" i="1"/>
  <c r="J21" i="1"/>
  <c r="K21" i="1" s="1"/>
  <c r="D21" i="1"/>
  <c r="J20" i="1"/>
  <c r="D20" i="1"/>
  <c r="K20" i="1" s="1"/>
  <c r="J19" i="1"/>
  <c r="D19" i="1"/>
  <c r="K19" i="1" s="1"/>
  <c r="K18" i="1"/>
  <c r="J18" i="1"/>
  <c r="D18" i="1"/>
  <c r="J17" i="1"/>
  <c r="K17" i="1" s="1"/>
  <c r="D17" i="1"/>
  <c r="J16" i="1"/>
  <c r="K16" i="1" s="1"/>
  <c r="K15" i="1"/>
  <c r="J15" i="1"/>
  <c r="D15" i="1"/>
  <c r="C15" i="1"/>
  <c r="K14" i="1"/>
  <c r="J14" i="1"/>
  <c r="D14" i="1"/>
  <c r="C14" i="1"/>
  <c r="K13" i="1"/>
  <c r="J13" i="1"/>
  <c r="D13" i="1"/>
  <c r="C13" i="1"/>
  <c r="G12" i="1"/>
  <c r="G35" i="1" s="1"/>
  <c r="D12" i="1"/>
  <c r="C12" i="1"/>
  <c r="C35" i="1" s="1"/>
  <c r="K34" i="1" l="1"/>
  <c r="D35" i="1"/>
  <c r="H35" i="1"/>
  <c r="J34" i="1"/>
  <c r="J12" i="1"/>
  <c r="J35" i="1" l="1"/>
  <c r="K12" i="1"/>
  <c r="K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I22" authorId="0" shapeId="0" xr:uid="{8C18076F-DFC9-4EC9-AEBD-2A0E44EBEA5C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1° CUOTA CORRESPONDE A DOS MESES
2° TERCER MES</t>
        </r>
      </text>
    </comment>
    <comment ref="I24" authorId="0" shapeId="0" xr:uid="{12FDAB34-0D8F-414F-AF2F-3C7120128BCC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1° DOS MESES
2° CUATRO MESES
</t>
        </r>
      </text>
    </comment>
    <comment ref="L24" authorId="0" shapeId="0" xr:uid="{EE6CCCBD-A93E-4AB9-98E4-15879B37A69E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DOS MESES, ESPERAR MES JUNIO PARA ENVIAR UNA CUOTA MAS</t>
        </r>
      </text>
    </comment>
  </commentList>
</comments>
</file>

<file path=xl/sharedStrings.xml><?xml version="1.0" encoding="utf-8"?>
<sst xmlns="http://schemas.openxmlformats.org/spreadsheetml/2006/main" count="2299" uniqueCount="204">
  <si>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</si>
  <si>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</si>
  <si>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</si>
  <si>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</si>
  <si>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</si>
  <si>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</si>
  <si>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CABILDO</t>
  </si>
  <si>
    <t>Rut: 69.050.200-3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</si>
  <si>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</si>
  <si>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</si>
  <si>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</si>
  <si>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</si>
  <si>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</si>
  <si>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</si>
  <si>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</si>
  <si>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</si>
  <si>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</si>
  <si>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</si>
  <si>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</si>
  <si>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</si>
  <si>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</si>
  <si>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</si>
  <si>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</si>
  <si>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</si>
  <si>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</si>
  <si>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</si>
  <si>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</si>
  <si>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Chile Crece Contigo</t>
  </si>
  <si>
    <t>Salud Oral 06 Años</t>
  </si>
  <si>
    <t>Odontologico 60 Años ( Adulto)</t>
  </si>
  <si>
    <t>(Nuevo) Niños 4° Medio</t>
  </si>
  <si>
    <t xml:space="preserve">Odontológico Domiciliaria </t>
  </si>
  <si>
    <t>Mas Sonrisa</t>
  </si>
  <si>
    <t>Sembrando Sonrisas</t>
  </si>
  <si>
    <t>Mejoria equidad Salud Rural</t>
  </si>
  <si>
    <t>Rehabilitacion Integral</t>
  </si>
  <si>
    <t>Modelo atencion integral salud familiar</t>
  </si>
  <si>
    <t>Imágenes Diagnosticas</t>
  </si>
  <si>
    <t>Imágenes Diagnosticas ADD 2019</t>
  </si>
  <si>
    <t xml:space="preserve">Vacunacion Antiinfluenza AGLReferente Valentina </t>
  </si>
  <si>
    <t>Vida Sana</t>
  </si>
  <si>
    <t>Mejoram. Acceso Atencion Odontologica</t>
  </si>
  <si>
    <t>Programa DIR  ( EX-Intervenciones Breves en Alcohol)</t>
  </si>
  <si>
    <t>Fondo Farmacia Enfermedades Cronicas</t>
  </si>
  <si>
    <t>Fondo Farmacia Enfermedades Cronicas 2018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</si>
  <si>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</si>
  <si>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</si>
  <si>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</si>
  <si>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</si>
  <si>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</si>
  <si>
    <t>FICHA COMUNAL AÑO 2013</t>
  </si>
  <si>
    <t>MUNICIPALIDAD:  CON-CON</t>
  </si>
  <si>
    <t>Rut: 73.568.600-3</t>
  </si>
  <si>
    <t>Item Gasto: 24.03.298.001 "Percapita"</t>
  </si>
  <si>
    <t>Remesas Recibidas MINSAL</t>
  </si>
  <si>
    <t>Tans a Caregoria C</t>
  </si>
  <si>
    <t>Tans a Caregoria C 2018</t>
  </si>
  <si>
    <t>Descuento Retiro Voluntario Ley 20,919</t>
  </si>
  <si>
    <t>Reforzamiento SAPU</t>
  </si>
  <si>
    <t>SAPU ADD</t>
  </si>
  <si>
    <t xml:space="preserve">Sapu Verano </t>
  </si>
  <si>
    <t>Cirugia Menor</t>
  </si>
  <si>
    <t xml:space="preserve">Resolucion Especialidades </t>
  </si>
  <si>
    <t>Odontológica Domiciliaria</t>
  </si>
  <si>
    <t>Adolescentes</t>
  </si>
  <si>
    <t>Acompañamiento Niños Riesgo Social</t>
  </si>
  <si>
    <t>Adultos Atovalentes</t>
  </si>
  <si>
    <t>Apoyo a la Gestion Digitadres SIGGES</t>
  </si>
  <si>
    <t>Fortalecimiento Medicina Familiar</t>
  </si>
  <si>
    <t>Fortalecimiento Medicina Familiar 2018</t>
  </si>
  <si>
    <t>MUNICIPALIDAD:  HIJUELAS</t>
  </si>
  <si>
    <t>Rut: 69.060.500-7</t>
  </si>
  <si>
    <t>Sistema Urgencia Rural (SUR)</t>
  </si>
  <si>
    <t>Hombres Escasos Recursos (HER)</t>
  </si>
  <si>
    <t>Odontológico Domiciliario</t>
  </si>
  <si>
    <t>Apoyo a la Gestion Digitadores SIGGES</t>
  </si>
  <si>
    <t>LEY</t>
  </si>
  <si>
    <t>MUNICIPALIDAD:  LA CALERA</t>
  </si>
  <si>
    <t>Rut: 69.060.300-4</t>
  </si>
  <si>
    <t>Descuento Retiro Voluntario Ley 20,157</t>
  </si>
  <si>
    <t>Descuento Retiro Voluntario Ley 20,589</t>
  </si>
  <si>
    <t xml:space="preserve"> Cecosf</t>
  </si>
  <si>
    <t>2091-2090</t>
  </si>
  <si>
    <t>Odontológico Domiciliaria</t>
  </si>
  <si>
    <t>Sename</t>
  </si>
  <si>
    <t>MUNICIPALIDAD:  LA CRUZ</t>
  </si>
  <si>
    <t>Rut:  69.060.200-8</t>
  </si>
  <si>
    <t>JUNIO</t>
  </si>
  <si>
    <t>JULIO</t>
  </si>
  <si>
    <t>AGOSTO</t>
  </si>
  <si>
    <t>SEPTIEMBRE</t>
  </si>
  <si>
    <t>OCTUBRE</t>
  </si>
  <si>
    <t>NOVIEMBRE</t>
  </si>
  <si>
    <t>DICIEMBRE</t>
  </si>
  <si>
    <t>Reajuste Percapita</t>
  </si>
  <si>
    <t>Rebaja Incuplimiento IAAPS</t>
  </si>
  <si>
    <t>Tens a Caregoria C</t>
  </si>
  <si>
    <t>Reajuste Desempeño Dificil</t>
  </si>
  <si>
    <t>Reajuste Conductores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</si>
  <si>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</si>
  <si>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</si>
  <si>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</si>
  <si>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</si>
  <si>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</si>
  <si>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Incentivo Retiro + Bonificacion</t>
  </si>
  <si>
    <t>Desarrollo Recursos Humanos 2018</t>
  </si>
  <si>
    <t>Misiones de Estudios 2018</t>
  </si>
  <si>
    <t>FOREAPS</t>
  </si>
  <si>
    <t>Reajuste Sapu</t>
  </si>
  <si>
    <t>Reajuste Sapu Add</t>
  </si>
  <si>
    <t>SAPU Dental</t>
  </si>
  <si>
    <t>Reajuste Sapu Dental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</si>
  <si>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</si>
  <si>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</si>
  <si>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</si>
  <si>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</si>
  <si>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</si>
  <si>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</si>
  <si>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</si>
  <si>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</si>
  <si>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Mujeres Hombres Escasos Recursos MHER</t>
  </si>
  <si>
    <t>Protesis y Endodoncias</t>
  </si>
  <si>
    <t>Odontologico Cecosf</t>
  </si>
  <si>
    <t>(Nuevo)Morbilidad Adulto</t>
  </si>
  <si>
    <t>Odontologia Domiciliaria</t>
  </si>
  <si>
    <t>Apoy. Gest.Comunas Vulnerables</t>
  </si>
  <si>
    <t>Laboratorio GES</t>
  </si>
  <si>
    <t>Plan Mantenimiento</t>
  </si>
  <si>
    <t>Salud Mental Infantil PASMI</t>
  </si>
  <si>
    <t>Pasantias Extranjero</t>
  </si>
  <si>
    <t>Estimulo CESFAM MAIS</t>
  </si>
  <si>
    <t>Capacitacion Y Perfeccionamiento Ley 19,378</t>
  </si>
  <si>
    <t>Apoyo Gestion IAAPS</t>
  </si>
  <si>
    <t>Piloto Salud Escolar</t>
  </si>
  <si>
    <t>Apoyo Radiologico</t>
  </si>
  <si>
    <t>Vacunacion Referente Valentina Manriquez</t>
  </si>
  <si>
    <t>vacunacion Neumococo Valentina</t>
  </si>
  <si>
    <t>Ges Preventivo</t>
  </si>
  <si>
    <t>Control  Joven  Sano</t>
  </si>
  <si>
    <t>Apoyo a la Gestion Digitadores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</si>
  <si>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</si>
  <si>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</si>
  <si>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</si>
  <si>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</si>
  <si>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</si>
  <si>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Programa CACU</t>
  </si>
  <si>
    <t xml:space="preserve">APOYO GESTION  </t>
  </si>
  <si>
    <t>Apoyo Gestion Buenas Practicas</t>
  </si>
  <si>
    <t>Apoyo a la Gestión Equipamiento Sapu</t>
  </si>
  <si>
    <t>Especialistas 06 años</t>
  </si>
  <si>
    <t>Apoyo Gestion Puesta en Marcha</t>
  </si>
  <si>
    <t>Ley 20.645 Mejoramiento Trato al usuario</t>
  </si>
  <si>
    <t>Reajuste Desempeño Colectivo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</si>
  <si>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</si>
  <si>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</si>
  <si>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</si>
  <si>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</si>
  <si>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</si>
  <si>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</si>
  <si>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</si>
  <si>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</si>
  <si>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</si>
  <si>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</si>
  <si>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</si>
  <si>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</si>
  <si>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</si>
  <si>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</si>
  <si>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MUNICIPALIDAD:  LA LIGUA</t>
  </si>
  <si>
    <t>Rut:  69.050.100-7</t>
  </si>
  <si>
    <t>Salud Oral 06 Años GES</t>
  </si>
  <si>
    <t>Odontologico 60 Años ( Adulto) GES</t>
  </si>
  <si>
    <t>Odontológica Jovenes 4° Medio</t>
  </si>
  <si>
    <t>Odontológia Domiciliaria</t>
  </si>
  <si>
    <t>Apoyo a la Gestion Digitadres</t>
  </si>
  <si>
    <t>Total Programas Anual  2018</t>
  </si>
  <si>
    <t>MUNICIPALIDAD:  NOGALES</t>
  </si>
  <si>
    <t>Rut: 69.060.600-3</t>
  </si>
  <si>
    <t>MUNICIPALIDAD:  OLMUE</t>
  </si>
  <si>
    <t>Rut: 69.061.200-3</t>
  </si>
  <si>
    <t>Fondo Farmacia Enfermedades Cronicas 2019</t>
  </si>
  <si>
    <t>MUNICIPALIDAD:  PAPUDO</t>
  </si>
  <si>
    <t>Rut: 69.050.300-K</t>
  </si>
  <si>
    <t>Odontologico domiciliario</t>
  </si>
  <si>
    <t xml:space="preserve">Fondo Farmacia Enfermedades Cronicas </t>
  </si>
  <si>
    <t>MUNICIPALIDAD:  QUILPUE</t>
  </si>
  <si>
    <t>Rut: 69.061.300-K</t>
  </si>
  <si>
    <t xml:space="preserve">Apoyo a la Gestión Capacitación </t>
  </si>
  <si>
    <t>MUNICIPALIDAD:  PETORCA</t>
  </si>
  <si>
    <t>Rut: 69.050.500-2</t>
  </si>
  <si>
    <t>Cecosf</t>
  </si>
  <si>
    <t xml:space="preserve">Fortalecimiento Medicina Familiar </t>
  </si>
  <si>
    <t>MUNICIPALIDAD:  VILLA ALEMANA</t>
  </si>
  <si>
    <t>Rut:  70.983.600-5</t>
  </si>
  <si>
    <t>MUNICIPALIDAD:  QUINTERO</t>
  </si>
  <si>
    <t>Rut:  69.060.700-K</t>
  </si>
  <si>
    <t>Odontológicas Domiciliarias</t>
  </si>
  <si>
    <t>MUNICIPALIDAD:  VIÑA DEL MAR</t>
  </si>
  <si>
    <t>Rut:  70.872.300-2</t>
  </si>
  <si>
    <t>1601-1602-1605-1606-1607</t>
  </si>
  <si>
    <t>MUNICIPALIDAD:  IM LIMACHE</t>
  </si>
  <si>
    <t>Rut:  69.061.100-7</t>
  </si>
  <si>
    <t>Odontologia Infraestructura e Implantología</t>
  </si>
  <si>
    <t>MUNICIPALIDAD:  ZAPALLAR</t>
  </si>
  <si>
    <t>Rut: 69.050.400-6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</si>
</sst>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  <numFmt numFmtId="166" formatCode="_-&quot;$&quot;\ * #,##0_-;\-&quot;$&quot;\ * #,##0_-;_-&quot;$&quot;\ 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Bookman Old Style"/>
      <family val="1"/>
    </font>
    <font>
      <sz val="16"/>
      <name val="Bookman Old Style"/>
      <family val="1"/>
    </font>
    <font>
      <b/>
      <u/>
      <sz val="16"/>
      <name val="Bookman Old Style"/>
      <family val="1"/>
    </font>
    <font>
      <b/>
      <i/>
      <sz val="16"/>
      <name val="Bookman Old Style"/>
      <family val="1"/>
    </font>
    <font>
      <b/>
      <i/>
      <u/>
      <sz val="16"/>
      <name val="Bookman Old Style"/>
      <family val="1"/>
    </font>
    <font>
      <sz val="16"/>
      <color theme="1"/>
      <name val="Bookman Old Style"/>
      <family val="1"/>
    </font>
    <font>
      <sz val="10"/>
      <name val="Arial"/>
      <family val="2"/>
    </font>
    <font>
      <b/>
      <sz val="16"/>
      <color indexed="63"/>
      <name val="Bookman Old Style"/>
      <family val="1"/>
    </font>
    <font>
      <b/>
      <sz val="16"/>
      <color theme="1"/>
      <name val="Bookman Old Style"/>
      <family val="1"/>
    </font>
    <font>
      <b/>
      <i/>
      <u/>
      <sz val="2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0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sz val="12"/>
      <name val="Arial"/>
      <family val="2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b/>
      <sz val="14"/>
      <color indexed="63"/>
      <name val="Bookman Old Style"/>
      <family val="1"/>
    </font>
    <font>
      <b/>
      <i/>
      <sz val="11"/>
      <name val="Arial"/>
      <family val="2"/>
    </font>
    <font>
      <b/>
      <sz val="20"/>
      <name val="Browallia New"/>
      <family val="2"/>
    </font>
    <font>
      <b/>
      <i/>
      <sz val="20"/>
      <name val="Browallia New"/>
      <family val="2"/>
    </font>
    <font>
      <b/>
      <u/>
      <sz val="14"/>
      <name val="Bookman Old Style"/>
      <family val="1"/>
    </font>
    <font>
      <b/>
      <i/>
      <u/>
      <sz val="22"/>
      <name val="Bookman Old Style"/>
      <family val="1"/>
    </font>
    <font>
      <b/>
      <i/>
      <u/>
      <sz val="14"/>
      <name val="Bookman Old Style"/>
      <family val="1"/>
    </font>
    <font>
      <sz val="14"/>
      <color theme="1"/>
      <name val="Bookman Old Style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i/>
      <u/>
      <sz val="26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2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6" xfId="3" applyFont="1" applyFill="1" applyBorder="1" applyAlignment="1">
      <alignment horizontal="center" vertical="center" wrapText="1"/>
    </xf>
    <xf numFmtId="164" fontId="3" fillId="0" borderId="7" xfId="3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/>
    </xf>
    <xf numFmtId="164" fontId="3" fillId="0" borderId="9" xfId="1" applyNumberFormat="1" applyFont="1" applyBorder="1"/>
    <xf numFmtId="164" fontId="3" fillId="0" borderId="8" xfId="1" applyNumberFormat="1" applyFont="1" applyBorder="1"/>
    <xf numFmtId="164" fontId="3" fillId="4" borderId="9" xfId="1" applyNumberFormat="1" applyFont="1" applyFill="1" applyBorder="1"/>
    <xf numFmtId="164" fontId="3" fillId="0" borderId="10" xfId="3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right" vertical="center"/>
    </xf>
    <xf numFmtId="164" fontId="3" fillId="0" borderId="12" xfId="1" applyNumberFormat="1" applyFont="1" applyBorder="1"/>
    <xf numFmtId="164" fontId="3" fillId="0" borderId="11" xfId="1" applyNumberFormat="1" applyFont="1" applyBorder="1"/>
    <xf numFmtId="164" fontId="3" fillId="4" borderId="12" xfId="1" applyNumberFormat="1" applyFont="1" applyFill="1" applyBorder="1"/>
    <xf numFmtId="164" fontId="3" fillId="0" borderId="7" xfId="3" applyNumberFormat="1" applyFont="1" applyBorder="1" applyAlignment="1">
      <alignment vertical="center" wrapText="1"/>
    </xf>
    <xf numFmtId="164" fontId="3" fillId="0" borderId="13" xfId="3" applyNumberFormat="1" applyFont="1" applyBorder="1" applyAlignment="1">
      <alignment vertical="center" wrapText="1"/>
    </xf>
    <xf numFmtId="164" fontId="3" fillId="0" borderId="10" xfId="3" applyNumberFormat="1" applyFont="1" applyBorder="1" applyAlignment="1">
      <alignment vertical="center" wrapText="1"/>
    </xf>
    <xf numFmtId="3" fontId="10" fillId="2" borderId="3" xfId="3" applyNumberFormat="1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4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7" xfId="0" applyFont="1" applyBorder="1"/>
    <xf numFmtId="0" fontId="8" fillId="0" borderId="18" xfId="0" applyFont="1" applyBorder="1"/>
    <xf numFmtId="0" fontId="11" fillId="0" borderId="18" xfId="0" applyFont="1" applyBorder="1" applyAlignment="1">
      <alignment horizontal="center"/>
    </xf>
    <xf numFmtId="0" fontId="8" fillId="0" borderId="19" xfId="0" applyFont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3" fillId="0" borderId="12" xfId="0" applyNumberFormat="1" applyFont="1" applyBorder="1"/>
    <xf numFmtId="0" fontId="9" fillId="5" borderId="0" xfId="0" applyFont="1" applyFill="1"/>
    <xf numFmtId="0" fontId="3" fillId="5" borderId="0" xfId="0" applyFont="1" applyFill="1"/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0" applyFont="1" applyFill="1"/>
    <xf numFmtId="0" fontId="5" fillId="5" borderId="0" xfId="0" applyFont="1" applyFill="1"/>
    <xf numFmtId="0" fontId="15" fillId="5" borderId="0" xfId="0" applyFont="1" applyFill="1"/>
    <xf numFmtId="0" fontId="6" fillId="5" borderId="0" xfId="0" applyFont="1" applyFill="1"/>
    <xf numFmtId="0" fontId="16" fillId="5" borderId="0" xfId="0" applyFont="1" applyFill="1"/>
    <xf numFmtId="0" fontId="16" fillId="5" borderId="0" xfId="0" applyFont="1" applyFill="1" applyAlignment="1">
      <alignment horizontal="center"/>
    </xf>
    <xf numFmtId="0" fontId="7" fillId="5" borderId="0" xfId="0" applyFont="1" applyFill="1"/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19" fillId="5" borderId="0" xfId="0" applyFont="1" applyFill="1"/>
    <xf numFmtId="0" fontId="20" fillId="5" borderId="0" xfId="0" applyFont="1" applyFill="1"/>
    <xf numFmtId="0" fontId="0" fillId="5" borderId="0" xfId="0" applyFill="1"/>
    <xf numFmtId="0" fontId="9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22" fillId="5" borderId="0" xfId="0" applyFont="1" applyFill="1"/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/>
    </xf>
    <xf numFmtId="0" fontId="23" fillId="3" borderId="4" xfId="3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3" fillId="3" borderId="6" xfId="3" applyFont="1" applyFill="1" applyBorder="1" applyAlignment="1">
      <alignment horizontal="center" vertical="center" wrapText="1"/>
    </xf>
    <xf numFmtId="164" fontId="22" fillId="0" borderId="7" xfId="3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right" vertical="center"/>
    </xf>
    <xf numFmtId="164" fontId="23" fillId="0" borderId="9" xfId="1" applyNumberFormat="1" applyFont="1" applyBorder="1"/>
    <xf numFmtId="164" fontId="23" fillId="0" borderId="8" xfId="1" applyNumberFormat="1" applyFont="1" applyBorder="1"/>
    <xf numFmtId="164" fontId="23" fillId="4" borderId="9" xfId="1" applyNumberFormat="1" applyFont="1" applyFill="1" applyBorder="1"/>
    <xf numFmtId="164" fontId="22" fillId="0" borderId="10" xfId="3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right" vertical="center"/>
    </xf>
    <xf numFmtId="164" fontId="23" fillId="0" borderId="12" xfId="1" applyNumberFormat="1" applyFont="1" applyBorder="1"/>
    <xf numFmtId="164" fontId="23" fillId="0" borderId="11" xfId="1" applyNumberFormat="1" applyFont="1" applyBorder="1"/>
    <xf numFmtId="164" fontId="23" fillId="4" borderId="12" xfId="1" applyNumberFormat="1" applyFont="1" applyFill="1" applyBorder="1"/>
    <xf numFmtId="164" fontId="26" fillId="0" borderId="10" xfId="3" applyNumberFormat="1" applyFont="1" applyBorder="1" applyAlignment="1">
      <alignment horizontal="center" vertical="center" wrapText="1"/>
    </xf>
    <xf numFmtId="164" fontId="22" fillId="0" borderId="20" xfId="3" applyNumberFormat="1" applyFont="1" applyBorder="1" applyAlignment="1">
      <alignment vertical="center" wrapText="1"/>
    </xf>
    <xf numFmtId="164" fontId="22" fillId="0" borderId="13" xfId="3" applyNumberFormat="1" applyFont="1" applyBorder="1" applyAlignment="1">
      <alignment vertical="center" wrapText="1"/>
    </xf>
    <xf numFmtId="164" fontId="23" fillId="5" borderId="11" xfId="1" applyNumberFormat="1" applyFont="1" applyFill="1" applyBorder="1"/>
    <xf numFmtId="0" fontId="24" fillId="5" borderId="0" xfId="0" applyFont="1" applyFill="1"/>
    <xf numFmtId="3" fontId="27" fillId="2" borderId="3" xfId="3" applyNumberFormat="1" applyFont="1" applyFill="1" applyBorder="1" applyAlignment="1">
      <alignment horizontal="left" vertical="center" wrapText="1"/>
    </xf>
    <xf numFmtId="0" fontId="23" fillId="3" borderId="1" xfId="3" applyFont="1" applyFill="1" applyBorder="1" applyAlignment="1">
      <alignment horizontal="center" vertical="center" wrapText="1"/>
    </xf>
    <xf numFmtId="164" fontId="23" fillId="2" borderId="5" xfId="0" applyNumberFormat="1" applyFont="1" applyFill="1" applyBorder="1" applyAlignment="1">
      <alignment horizontal="right" vertical="center"/>
    </xf>
    <xf numFmtId="164" fontId="23" fillId="2" borderId="3" xfId="0" applyNumberFormat="1" applyFont="1" applyFill="1" applyBorder="1" applyAlignment="1">
      <alignment horizontal="right" vertical="center"/>
    </xf>
    <xf numFmtId="164" fontId="23" fillId="2" borderId="1" xfId="0" applyNumberFormat="1" applyFont="1" applyFill="1" applyBorder="1" applyAlignment="1">
      <alignment horizontal="right" vertical="center"/>
    </xf>
    <xf numFmtId="165" fontId="24" fillId="5" borderId="0" xfId="1" applyNumberFormat="1" applyFont="1" applyFill="1"/>
    <xf numFmtId="164" fontId="24" fillId="5" borderId="0" xfId="0" applyNumberFormat="1" applyFont="1" applyFill="1"/>
    <xf numFmtId="0" fontId="0" fillId="5" borderId="17" xfId="0" applyFill="1" applyBorder="1"/>
    <xf numFmtId="0" fontId="0" fillId="5" borderId="18" xfId="0" applyFill="1" applyBorder="1"/>
    <xf numFmtId="0" fontId="0" fillId="5" borderId="18" xfId="0" applyFill="1" applyBorder="1" applyAlignment="1">
      <alignment horizontal="center"/>
    </xf>
    <xf numFmtId="0" fontId="0" fillId="5" borderId="19" xfId="0" applyFill="1" applyBorder="1"/>
    <xf numFmtId="166" fontId="24" fillId="5" borderId="0" xfId="2" applyNumberFormat="1" applyFont="1" applyFill="1"/>
    <xf numFmtId="164" fontId="3" fillId="5" borderId="8" xfId="1" applyNumberFormat="1" applyFont="1" applyFill="1" applyBorder="1"/>
    <xf numFmtId="164" fontId="3" fillId="5" borderId="11" xfId="1" applyNumberFormat="1" applyFont="1" applyFill="1" applyBorder="1"/>
    <xf numFmtId="164" fontId="3" fillId="0" borderId="20" xfId="3" applyNumberFormat="1" applyFont="1" applyBorder="1" applyAlignment="1">
      <alignment vertical="center" wrapText="1"/>
    </xf>
    <xf numFmtId="0" fontId="28" fillId="5" borderId="0" xfId="0" applyFont="1" applyFill="1" applyAlignment="1">
      <alignment horizontal="right"/>
    </xf>
    <xf numFmtId="0" fontId="21" fillId="5" borderId="0" xfId="0" applyFont="1" applyFill="1"/>
    <xf numFmtId="164" fontId="23" fillId="0" borderId="12" xfId="0" applyNumberFormat="1" applyFont="1" applyBorder="1"/>
    <xf numFmtId="164" fontId="22" fillId="0" borderId="10" xfId="3" applyNumberFormat="1" applyFont="1" applyBorder="1" applyAlignment="1">
      <alignment vertical="center" wrapText="1"/>
    </xf>
    <xf numFmtId="164" fontId="22" fillId="0" borderId="7" xfId="3" applyNumberFormat="1" applyFont="1" applyBorder="1" applyAlignment="1">
      <alignment vertical="center" wrapText="1"/>
    </xf>
    <xf numFmtId="164" fontId="23" fillId="0" borderId="12" xfId="0" applyNumberFormat="1" applyFont="1" applyBorder="1" applyAlignment="1">
      <alignment horizontal="right" vertical="center"/>
    </xf>
    <xf numFmtId="0" fontId="22" fillId="0" borderId="0" xfId="0" applyFont="1"/>
    <xf numFmtId="16" fontId="23" fillId="2" borderId="1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/>
    </xf>
    <xf numFmtId="164" fontId="23" fillId="5" borderId="9" xfId="1" applyNumberFormat="1" applyFont="1" applyFill="1" applyBorder="1"/>
    <xf numFmtId="164" fontId="23" fillId="5" borderId="8" xfId="1" applyNumberFormat="1" applyFont="1" applyFill="1" applyBorder="1"/>
    <xf numFmtId="164" fontId="23" fillId="5" borderId="12" xfId="1" applyNumberFormat="1" applyFont="1" applyFill="1" applyBorder="1"/>
    <xf numFmtId="164" fontId="22" fillId="0" borderId="0" xfId="3" applyNumberFormat="1" applyFont="1" applyAlignment="1">
      <alignment horizontal="center" vertical="center" wrapText="1"/>
    </xf>
    <xf numFmtId="164" fontId="23" fillId="0" borderId="15" xfId="0" applyNumberFormat="1" applyFont="1" applyBorder="1" applyAlignment="1">
      <alignment horizontal="right" vertical="center"/>
    </xf>
    <xf numFmtId="164" fontId="23" fillId="0" borderId="21" xfId="1" applyNumberFormat="1" applyFont="1" applyBorder="1"/>
    <xf numFmtId="164" fontId="23" fillId="0" borderId="15" xfId="1" applyNumberFormat="1" applyFont="1" applyBorder="1"/>
    <xf numFmtId="164" fontId="23" fillId="4" borderId="22" xfId="1" applyNumberFormat="1" applyFont="1" applyFill="1" applyBorder="1"/>
    <xf numFmtId="0" fontId="24" fillId="5" borderId="4" xfId="0" applyFont="1" applyFill="1" applyBorder="1"/>
    <xf numFmtId="0" fontId="24" fillId="5" borderId="2" xfId="0" applyFont="1" applyFill="1" applyBorder="1"/>
    <xf numFmtId="0" fontId="21" fillId="5" borderId="2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1" fontId="13" fillId="5" borderId="0" xfId="0" applyNumberFormat="1" applyFont="1" applyFill="1" applyAlignment="1">
      <alignment horizontal="center"/>
    </xf>
    <xf numFmtId="1" fontId="15" fillId="5" borderId="0" xfId="0" applyNumberFormat="1" applyFont="1" applyFill="1" applyAlignment="1">
      <alignment horizontal="center"/>
    </xf>
    <xf numFmtId="1" fontId="16" fillId="5" borderId="0" xfId="0" applyNumberFormat="1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1" fontId="18" fillId="5" borderId="0" xfId="0" applyNumberFormat="1" applyFont="1" applyFill="1" applyAlignment="1">
      <alignment horizontal="center"/>
    </xf>
    <xf numFmtId="1" fontId="9" fillId="5" borderId="0" xfId="0" applyNumberFormat="1" applyFont="1" applyFill="1" applyAlignment="1">
      <alignment horizont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/>
    </xf>
    <xf numFmtId="1" fontId="23" fillId="3" borderId="5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" fontId="22" fillId="0" borderId="7" xfId="3" applyNumberFormat="1" applyFont="1" applyBorder="1" applyAlignment="1">
      <alignment horizontal="center" vertical="center" wrapText="1"/>
    </xf>
    <xf numFmtId="164" fontId="23" fillId="0" borderId="9" xfId="1" applyNumberFormat="1" applyFont="1" applyBorder="1" applyAlignment="1">
      <alignment vertical="center"/>
    </xf>
    <xf numFmtId="164" fontId="23" fillId="0" borderId="8" xfId="1" applyNumberFormat="1" applyFont="1" applyBorder="1" applyAlignment="1">
      <alignment vertical="center"/>
    </xf>
    <xf numFmtId="164" fontId="23" fillId="4" borderId="9" xfId="1" applyNumberFormat="1" applyFont="1" applyFill="1" applyBorder="1" applyAlignment="1">
      <alignment vertical="center"/>
    </xf>
    <xf numFmtId="164" fontId="29" fillId="4" borderId="9" xfId="1" applyNumberFormat="1" applyFont="1" applyFill="1" applyBorder="1" applyAlignment="1">
      <alignment vertical="center"/>
    </xf>
    <xf numFmtId="0" fontId="23" fillId="5" borderId="12" xfId="0" applyFont="1" applyFill="1" applyBorder="1" applyAlignment="1">
      <alignment horizontal="center" vertical="center"/>
    </xf>
    <xf numFmtId="1" fontId="22" fillId="0" borderId="10" xfId="3" applyNumberFormat="1" applyFont="1" applyBorder="1" applyAlignment="1">
      <alignment horizontal="center" vertical="center" wrapText="1"/>
    </xf>
    <xf numFmtId="164" fontId="23" fillId="0" borderId="12" xfId="1" applyNumberFormat="1" applyFont="1" applyBorder="1" applyAlignment="1">
      <alignment vertical="center"/>
    </xf>
    <xf numFmtId="164" fontId="23" fillId="0" borderId="11" xfId="1" applyNumberFormat="1" applyFont="1" applyBorder="1" applyAlignment="1">
      <alignment vertical="center"/>
    </xf>
    <xf numFmtId="164" fontId="23" fillId="4" borderId="12" xfId="1" applyNumberFormat="1" applyFont="1" applyFill="1" applyBorder="1" applyAlignment="1">
      <alignment vertical="center"/>
    </xf>
    <xf numFmtId="1" fontId="26" fillId="0" borderId="10" xfId="3" applyNumberFormat="1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vertical="center"/>
    </xf>
    <xf numFmtId="1" fontId="22" fillId="0" borderId="20" xfId="3" applyNumberFormat="1" applyFont="1" applyBorder="1" applyAlignment="1">
      <alignment horizontal="center" vertical="center" wrapText="1"/>
    </xf>
    <xf numFmtId="1" fontId="22" fillId="0" borderId="13" xfId="3" applyNumberFormat="1" applyFont="1" applyBorder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/>
    </xf>
    <xf numFmtId="164" fontId="29" fillId="4" borderId="12" xfId="1" applyNumberFormat="1" applyFont="1" applyFill="1" applyBorder="1" applyAlignment="1">
      <alignment vertical="center"/>
    </xf>
    <xf numFmtId="1" fontId="23" fillId="2" borderId="5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right" vertical="center"/>
    </xf>
    <xf numFmtId="1" fontId="24" fillId="5" borderId="0" xfId="0" applyNumberFormat="1" applyFont="1" applyFill="1" applyAlignment="1">
      <alignment horizontal="center"/>
    </xf>
    <xf numFmtId="1" fontId="24" fillId="5" borderId="2" xfId="0" applyNumberFormat="1" applyFont="1" applyFill="1" applyBorder="1" applyAlignment="1">
      <alignment horizontal="center"/>
    </xf>
    <xf numFmtId="1" fontId="0" fillId="5" borderId="18" xfId="0" applyNumberForma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31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33" fillId="0" borderId="0" xfId="0" applyFont="1"/>
    <xf numFmtId="166" fontId="33" fillId="0" borderId="0" xfId="2" applyNumberFormat="1" applyFont="1" applyAlignment="1">
      <alignment horizontal="center"/>
    </xf>
    <xf numFmtId="166" fontId="23" fillId="0" borderId="0" xfId="2" applyNumberFormat="1" applyFont="1"/>
    <xf numFmtId="0" fontId="34" fillId="0" borderId="0" xfId="0" applyFont="1"/>
    <xf numFmtId="166" fontId="22" fillId="0" borderId="0" xfId="0" applyNumberFormat="1" applyFont="1"/>
    <xf numFmtId="166" fontId="22" fillId="0" borderId="0" xfId="2" applyNumberFormat="1" applyFont="1"/>
    <xf numFmtId="0" fontId="33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/>
    </xf>
    <xf numFmtId="164" fontId="23" fillId="5" borderId="9" xfId="1" applyNumberFormat="1" applyFont="1" applyFill="1" applyBorder="1" applyAlignment="1">
      <alignment vertical="center"/>
    </xf>
    <xf numFmtId="164" fontId="23" fillId="5" borderId="12" xfId="1" applyNumberFormat="1" applyFont="1" applyFill="1" applyBorder="1" applyAlignment="1">
      <alignment vertical="center"/>
    </xf>
    <xf numFmtId="166" fontId="23" fillId="5" borderId="0" xfId="2" applyNumberFormat="1" applyFont="1" applyFill="1"/>
    <xf numFmtId="0" fontId="22" fillId="6" borderId="0" xfId="0" applyFont="1" applyFill="1" applyAlignment="1">
      <alignment horizontal="center"/>
    </xf>
    <xf numFmtId="164" fontId="22" fillId="0" borderId="0" xfId="0" applyNumberFormat="1" applyFont="1"/>
    <xf numFmtId="0" fontId="22" fillId="0" borderId="4" xfId="0" applyFont="1" applyBorder="1"/>
    <xf numFmtId="0" fontId="22" fillId="0" borderId="2" xfId="0" applyFont="1" applyBorder="1"/>
    <xf numFmtId="0" fontId="23" fillId="0" borderId="2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34" fillId="0" borderId="17" xfId="0" applyFont="1" applyBorder="1"/>
    <xf numFmtId="0" fontId="34" fillId="0" borderId="18" xfId="0" applyFont="1" applyBorder="1"/>
    <xf numFmtId="0" fontId="34" fillId="0" borderId="18" xfId="0" applyFont="1" applyBorder="1" applyAlignment="1">
      <alignment horizontal="center"/>
    </xf>
    <xf numFmtId="0" fontId="34" fillId="0" borderId="19" xfId="0" applyFont="1" applyBorder="1"/>
    <xf numFmtId="0" fontId="23" fillId="5" borderId="0" xfId="0" applyFont="1" applyFill="1"/>
    <xf numFmtId="0" fontId="23" fillId="5" borderId="0" xfId="0" applyFont="1" applyFill="1" applyAlignment="1">
      <alignment horizontal="center"/>
    </xf>
    <xf numFmtId="0" fontId="31" fillId="5" borderId="0" xfId="0" applyFont="1" applyFill="1"/>
    <xf numFmtId="0" fontId="34" fillId="5" borderId="0" xfId="0" applyFont="1" applyFill="1"/>
    <xf numFmtId="0" fontId="25" fillId="5" borderId="0" xfId="0" applyFont="1" applyFill="1"/>
    <xf numFmtId="0" fontId="25" fillId="5" borderId="0" xfId="0" applyFont="1" applyFill="1" applyAlignment="1">
      <alignment horizontal="center"/>
    </xf>
    <xf numFmtId="0" fontId="33" fillId="5" borderId="0" xfId="0" applyFont="1" applyFill="1"/>
    <xf numFmtId="0" fontId="3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2" fillId="5" borderId="0" xfId="0" applyFont="1" applyFill="1" applyAlignment="1">
      <alignment horizontal="center"/>
    </xf>
    <xf numFmtId="164" fontId="22" fillId="5" borderId="0" xfId="0" applyNumberFormat="1" applyFont="1" applyFill="1"/>
    <xf numFmtId="0" fontId="22" fillId="5" borderId="4" xfId="0" applyFont="1" applyFill="1" applyBorder="1"/>
    <xf numFmtId="0" fontId="22" fillId="5" borderId="2" xfId="0" applyFont="1" applyFill="1" applyBorder="1"/>
    <xf numFmtId="0" fontId="23" fillId="5" borderId="2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34" fillId="5" borderId="17" xfId="0" applyFont="1" applyFill="1" applyBorder="1"/>
    <xf numFmtId="0" fontId="34" fillId="5" borderId="18" xfId="0" applyFont="1" applyFill="1" applyBorder="1"/>
    <xf numFmtId="0" fontId="34" fillId="5" borderId="18" xfId="0" applyFont="1" applyFill="1" applyBorder="1" applyAlignment="1">
      <alignment horizontal="center"/>
    </xf>
    <xf numFmtId="0" fontId="34" fillId="5" borderId="19" xfId="0" applyFont="1" applyFill="1" applyBorder="1"/>
    <xf numFmtId="0" fontId="23" fillId="3" borderId="23" xfId="0" applyFont="1" applyFill="1" applyBorder="1" applyAlignment="1">
      <alignment horizontal="center"/>
    </xf>
    <xf numFmtId="166" fontId="22" fillId="5" borderId="0" xfId="2" applyNumberFormat="1" applyFont="1" applyFill="1"/>
    <xf numFmtId="0" fontId="7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23" fillId="5" borderId="4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1" fontId="23" fillId="5" borderId="0" xfId="0" applyNumberFormat="1" applyFont="1" applyFill="1" applyAlignment="1">
      <alignment horizontal="center"/>
    </xf>
    <xf numFmtId="0" fontId="33" fillId="5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6" xfId="0" applyFont="1" applyBorder="1" applyAlignment="1">
      <alignment horizontal="center"/>
    </xf>
    <xf numFmtId="0" fontId="37" fillId="5" borderId="0" xfId="0" applyFont="1" applyFill="1" applyAlignment="1">
      <alignment horizontal="center"/>
    </xf>
    <xf numFmtId="3" fontId="27" fillId="0" borderId="0" xfId="3" applyNumberFormat="1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right" vertical="center"/>
    </xf>
  </cellXfs>
  <cellStyles count="4">
    <cellStyle name="Millares" xfId="1" builtinId="3"/>
    <cellStyle name="Moneda" xfId="2" builtinId="4"/>
    <cellStyle name="Normal" xfId="0" builtinId="0"/>
    <cellStyle name="Normal_Simulacion 3.1" xfId="3" xr:uid="{93E66505-B4D0-4B54-99D0-B11A12EE37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PS\2019\2019\RESOLUIONES\Resoluciones%20Programas%20Ministe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 CABILDO"/>
      <sheetName val="IM CALERA"/>
      <sheetName val="IM CON CON"/>
      <sheetName val="IM HIJUELAS"/>
      <sheetName val="IM LA CRUZ"/>
      <sheetName val="IM LIGUA"/>
      <sheetName val="IM LIMACHE"/>
      <sheetName val="IM NOGALES"/>
      <sheetName val="IM OLMUE"/>
      <sheetName val="IM PAPUDO"/>
      <sheetName val="IM PETORCA"/>
      <sheetName val="IM PUCHUNCAVI"/>
      <sheetName val="IM QUILLOTA"/>
      <sheetName val="IM QUILPUE"/>
      <sheetName val="IM QUINTERO"/>
      <sheetName val="IM VILLA ALEMANA"/>
      <sheetName val="IM VIÑA DEL MAR"/>
      <sheetName val="IM ZAPALLAR"/>
      <sheetName val="Referent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0">
          <cell r="D20">
            <v>202737937</v>
          </cell>
        </row>
        <row r="21">
          <cell r="D21">
            <v>202737937</v>
          </cell>
        </row>
        <row r="24">
          <cell r="D24">
            <v>134754963</v>
          </cell>
        </row>
        <row r="25">
          <cell r="D25">
            <v>134754963</v>
          </cell>
        </row>
        <row r="26">
          <cell r="D26">
            <v>134754965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opLeftCell="A25" zoomScale="57" zoomScaleNormal="57" workbookViewId="0">
      <selection activeCell="H48" sqref="H48"/>
    </sheetView>
  </sheetViews>
  <sheetFormatPr baseColWidth="10" defaultColWidth="9.140625" defaultRowHeight="15" x14ac:dyDescent="0.25"/>
  <cols>
    <col min="1" max="1" width="73.7109375" customWidth="1"/>
    <col min="2" max="2" width="20.28515625" customWidth="1"/>
    <col min="3" max="3" width="29.7109375" customWidth="1"/>
    <col min="4" max="4" width="28.140625" customWidth="1"/>
    <col min="5" max="5" width="25.85546875" customWidth="1"/>
    <col min="6" max="6" width="25.42578125" customWidth="1"/>
    <col min="7" max="7" width="27.7109375" customWidth="1"/>
    <col min="8" max="8" width="27.5703125" customWidth="1"/>
    <col min="9" max="9" width="27.85546875" customWidth="1"/>
    <col min="10" max="10" width="33.5703125" customWidth="1"/>
    <col min="11" max="11" width="36.85546875" customWidth="1"/>
  </cols>
  <sheetData>
    <row r="1" spans="1:11" ht="20.25" x14ac:dyDescent="0.3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</row>
    <row r="2" spans="1:11" ht="20.25" x14ac:dyDescent="0.3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</row>
    <row r="3" spans="1:11" ht="20.25" x14ac:dyDescent="0.3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</row>
    <row r="4" spans="1:11" ht="20.25" x14ac:dyDescent="0.3">
      <c r="A4" s="4" t="s">
        <v>3</v>
      </c>
      <c r="B4" s="4"/>
      <c r="C4" s="1"/>
      <c r="D4" s="3"/>
      <c r="E4" s="3"/>
      <c r="F4" s="3"/>
      <c r="G4" s="3"/>
      <c r="H4" s="3"/>
      <c r="I4" s="3"/>
      <c r="J4" s="3"/>
      <c r="K4" s="3"/>
    </row>
    <row r="5" spans="1:11" ht="20.25" x14ac:dyDescent="0.3">
      <c r="A5" s="5" t="s">
        <v>4</v>
      </c>
      <c r="B5" s="5"/>
      <c r="C5" s="6"/>
      <c r="D5" s="3"/>
      <c r="E5" s="3"/>
      <c r="F5" s="3"/>
      <c r="G5" s="3"/>
      <c r="H5" s="3"/>
      <c r="I5" s="3"/>
      <c r="J5" s="3"/>
      <c r="K5" s="3"/>
    </row>
    <row r="6" spans="1:11" ht="20.25" x14ac:dyDescent="0.3">
      <c r="A6" s="5"/>
      <c r="B6" s="5"/>
      <c r="C6" s="216" t="s">
        <v>5</v>
      </c>
      <c r="D6" s="216"/>
      <c r="E6" s="216"/>
      <c r="F6" s="216"/>
      <c r="G6" s="216"/>
      <c r="H6" s="216"/>
      <c r="I6" s="216"/>
      <c r="J6" s="216"/>
      <c r="K6" s="216"/>
    </row>
    <row r="7" spans="1:11" ht="20.25" x14ac:dyDescent="0.3">
      <c r="A7" s="7" t="s">
        <v>6</v>
      </c>
      <c r="B7" s="7"/>
      <c r="C7" s="8"/>
      <c r="D7" s="1"/>
      <c r="E7" s="4"/>
      <c r="F7" s="3"/>
      <c r="G7" s="3"/>
      <c r="H7" s="9"/>
      <c r="I7" s="9"/>
      <c r="J7" s="3"/>
      <c r="K7" s="3"/>
    </row>
    <row r="8" spans="1:11" ht="20.25" x14ac:dyDescent="0.3">
      <c r="A8" s="7" t="s">
        <v>7</v>
      </c>
      <c r="B8" s="7"/>
      <c r="C8" s="8"/>
      <c r="D8" s="1"/>
      <c r="E8" s="3"/>
      <c r="F8" s="3"/>
      <c r="G8" s="3"/>
      <c r="H8" s="3"/>
      <c r="I8" s="3"/>
      <c r="J8" s="3"/>
      <c r="K8" s="3"/>
    </row>
    <row r="9" spans="1:11" ht="21" thickBot="1" x14ac:dyDescent="0.35">
      <c r="A9" s="3"/>
      <c r="B9" s="3"/>
      <c r="C9" s="2"/>
      <c r="D9" s="3"/>
      <c r="E9" s="3"/>
      <c r="F9" s="3"/>
      <c r="G9" s="3"/>
      <c r="H9" s="3"/>
      <c r="I9" s="3"/>
      <c r="J9" s="3"/>
      <c r="K9" s="3"/>
    </row>
    <row r="10" spans="1:11" ht="91.5" customHeight="1" thickBot="1" x14ac:dyDescent="0.35">
      <c r="A10" s="3"/>
      <c r="B10" s="10" t="s">
        <v>8</v>
      </c>
      <c r="C10" s="11" t="s">
        <v>9</v>
      </c>
      <c r="D10" s="12" t="s">
        <v>10</v>
      </c>
      <c r="E10" s="10" t="s">
        <v>11</v>
      </c>
      <c r="F10" s="10" t="s">
        <v>12</v>
      </c>
      <c r="G10" s="10" t="s">
        <v>13</v>
      </c>
      <c r="H10" s="10" t="s">
        <v>14</v>
      </c>
      <c r="I10" s="10" t="s">
        <v>15</v>
      </c>
      <c r="J10" s="10" t="s">
        <v>16</v>
      </c>
      <c r="K10" s="10" t="s">
        <v>17</v>
      </c>
    </row>
    <row r="11" spans="1:11" ht="39.950000000000003" customHeight="1" thickBot="1" x14ac:dyDescent="0.35">
      <c r="A11" s="13" t="s">
        <v>18</v>
      </c>
      <c r="B11" s="14"/>
      <c r="C11" s="15" t="s">
        <v>19</v>
      </c>
      <c r="D11" s="16" t="s">
        <v>19</v>
      </c>
      <c r="E11" s="17" t="s">
        <v>20</v>
      </c>
      <c r="F11" s="17" t="s">
        <v>20</v>
      </c>
      <c r="G11" s="17" t="s">
        <v>20</v>
      </c>
      <c r="H11" s="17" t="s">
        <v>20</v>
      </c>
      <c r="I11" s="17" t="s">
        <v>20</v>
      </c>
      <c r="J11" s="17" t="s">
        <v>21</v>
      </c>
      <c r="K11" s="17"/>
    </row>
    <row r="12" spans="1:11" ht="39.950000000000003" customHeight="1" thickBot="1" x14ac:dyDescent="0.35">
      <c r="A12" s="10" t="s">
        <v>22</v>
      </c>
      <c r="B12" s="18" t="s">
        <v>23</v>
      </c>
      <c r="C12" s="19">
        <f>+E12*12</f>
        <v>635021004</v>
      </c>
      <c r="D12" s="20">
        <f>SUM(E12:I12)</f>
        <v>264592085</v>
      </c>
      <c r="E12" s="21">
        <v>52918417</v>
      </c>
      <c r="F12" s="21">
        <v>52918417</v>
      </c>
      <c r="G12" s="21">
        <f>10583683+42334734</f>
        <v>52918417</v>
      </c>
      <c r="H12" s="22">
        <v>52918417</v>
      </c>
      <c r="I12" s="21">
        <v>52918417</v>
      </c>
      <c r="J12" s="23">
        <f t="shared" ref="J12:J26" si="0">SUM(E12:I12)</f>
        <v>264592085</v>
      </c>
      <c r="K12" s="23">
        <f t="shared" ref="K12:K26" si="1">+D12-J12</f>
        <v>0</v>
      </c>
    </row>
    <row r="13" spans="1:11" ht="39.950000000000003" customHeight="1" thickBot="1" x14ac:dyDescent="0.35">
      <c r="A13" s="10" t="s">
        <v>24</v>
      </c>
      <c r="B13" s="18" t="s">
        <v>23</v>
      </c>
      <c r="C13" s="24">
        <f>+E13*12</f>
        <v>31149828</v>
      </c>
      <c r="D13" s="25">
        <f>+E13+F13+G13+H13+I13</f>
        <v>12979095</v>
      </c>
      <c r="E13" s="26">
        <v>2595819</v>
      </c>
      <c r="F13" s="26">
        <v>2595819</v>
      </c>
      <c r="G13" s="26">
        <v>2595819</v>
      </c>
      <c r="H13" s="27">
        <v>2595819</v>
      </c>
      <c r="I13" s="26">
        <v>2595819</v>
      </c>
      <c r="J13" s="28">
        <f t="shared" si="0"/>
        <v>12979095</v>
      </c>
      <c r="K13" s="23">
        <f t="shared" si="1"/>
        <v>0</v>
      </c>
    </row>
    <row r="14" spans="1:11" ht="39.950000000000003" customHeight="1" thickBot="1" x14ac:dyDescent="0.35">
      <c r="A14" s="10" t="s">
        <v>25</v>
      </c>
      <c r="B14" s="18" t="s">
        <v>23</v>
      </c>
      <c r="C14" s="24">
        <f>+E14*12</f>
        <v>3678540</v>
      </c>
      <c r="D14" s="25">
        <f>+E14+F14+G14+H14+I14</f>
        <v>1532725</v>
      </c>
      <c r="E14" s="26">
        <v>306545</v>
      </c>
      <c r="F14" s="26">
        <v>306545</v>
      </c>
      <c r="G14" s="26">
        <v>306545</v>
      </c>
      <c r="H14" s="27">
        <v>306545</v>
      </c>
      <c r="I14" s="26">
        <v>306545</v>
      </c>
      <c r="J14" s="28">
        <f t="shared" si="0"/>
        <v>1532725</v>
      </c>
      <c r="K14" s="23">
        <f t="shared" si="1"/>
        <v>0</v>
      </c>
    </row>
    <row r="15" spans="1:11" ht="39.950000000000003" customHeight="1" thickBot="1" x14ac:dyDescent="0.35">
      <c r="A15" s="10" t="s">
        <v>26</v>
      </c>
      <c r="B15" s="18" t="s">
        <v>23</v>
      </c>
      <c r="C15" s="24">
        <f>+E15*12</f>
        <v>3234840</v>
      </c>
      <c r="D15" s="25">
        <f>+E15+F15+G15+H15+I15</f>
        <v>1347850</v>
      </c>
      <c r="E15" s="26">
        <v>269570</v>
      </c>
      <c r="F15" s="26">
        <v>269570</v>
      </c>
      <c r="G15" s="26">
        <v>269570</v>
      </c>
      <c r="H15" s="27">
        <v>269570</v>
      </c>
      <c r="I15" s="26">
        <v>269570</v>
      </c>
      <c r="J15" s="28">
        <f t="shared" si="0"/>
        <v>1347850</v>
      </c>
      <c r="K15" s="23">
        <f t="shared" si="1"/>
        <v>0</v>
      </c>
    </row>
    <row r="16" spans="1:11" ht="39.950000000000003" customHeight="1" thickBot="1" x14ac:dyDescent="0.35">
      <c r="A16" s="10" t="s">
        <v>27</v>
      </c>
      <c r="B16" s="18">
        <v>1526</v>
      </c>
      <c r="C16" s="24">
        <v>10977335</v>
      </c>
      <c r="D16" s="25">
        <v>5488677</v>
      </c>
      <c r="E16" s="26"/>
      <c r="F16" s="26"/>
      <c r="G16" s="26"/>
      <c r="H16" s="27">
        <v>5488668</v>
      </c>
      <c r="I16" s="26"/>
      <c r="J16" s="28">
        <f t="shared" si="0"/>
        <v>5488668</v>
      </c>
      <c r="K16" s="23">
        <f t="shared" si="1"/>
        <v>9</v>
      </c>
    </row>
    <row r="17" spans="1:11" ht="39.950000000000003" customHeight="1" thickBot="1" x14ac:dyDescent="0.35">
      <c r="A17" s="10" t="s">
        <v>28</v>
      </c>
      <c r="B17" s="18">
        <v>1585</v>
      </c>
      <c r="C17" s="29">
        <v>172547</v>
      </c>
      <c r="D17" s="25">
        <f>+H17</f>
        <v>120782.9</v>
      </c>
      <c r="E17" s="26"/>
      <c r="F17" s="26"/>
      <c r="G17" s="26"/>
      <c r="H17" s="27">
        <v>120782.9</v>
      </c>
      <c r="I17" s="26"/>
      <c r="J17" s="28">
        <f t="shared" si="0"/>
        <v>120782.9</v>
      </c>
      <c r="K17" s="23">
        <f t="shared" si="1"/>
        <v>0</v>
      </c>
    </row>
    <row r="18" spans="1:11" ht="39.950000000000003" customHeight="1" thickBot="1" x14ac:dyDescent="0.35">
      <c r="A18" s="10" t="s">
        <v>29</v>
      </c>
      <c r="B18" s="18">
        <v>1585</v>
      </c>
      <c r="C18" s="24">
        <v>8334900</v>
      </c>
      <c r="D18" s="25">
        <f t="shared" ref="D18:D22" si="2">+H18</f>
        <v>5834430</v>
      </c>
      <c r="E18" s="26"/>
      <c r="F18" s="26"/>
      <c r="G18" s="26"/>
      <c r="H18" s="27">
        <v>5834430</v>
      </c>
      <c r="I18" s="26"/>
      <c r="J18" s="28">
        <f t="shared" si="0"/>
        <v>5834430</v>
      </c>
      <c r="K18" s="23">
        <f t="shared" si="1"/>
        <v>0</v>
      </c>
    </row>
    <row r="19" spans="1:11" ht="39.950000000000003" customHeight="1" thickBot="1" x14ac:dyDescent="0.35">
      <c r="A19" s="10" t="s">
        <v>30</v>
      </c>
      <c r="B19" s="18">
        <v>1586</v>
      </c>
      <c r="C19" s="30">
        <v>6001884</v>
      </c>
      <c r="D19" s="25">
        <f t="shared" si="2"/>
        <v>4201319</v>
      </c>
      <c r="E19" s="26"/>
      <c r="F19" s="26"/>
      <c r="G19" s="26"/>
      <c r="H19" s="27">
        <v>4201319</v>
      </c>
      <c r="I19" s="26"/>
      <c r="J19" s="28">
        <f t="shared" si="0"/>
        <v>4201319</v>
      </c>
      <c r="K19" s="23">
        <f t="shared" si="1"/>
        <v>0</v>
      </c>
    </row>
    <row r="20" spans="1:11" ht="39.950000000000003" customHeight="1" thickBot="1" x14ac:dyDescent="0.35">
      <c r="A20" s="10" t="s">
        <v>31</v>
      </c>
      <c r="B20" s="18">
        <v>1586</v>
      </c>
      <c r="C20" s="29">
        <v>5016613</v>
      </c>
      <c r="D20" s="25">
        <f>+H20</f>
        <v>3511629</v>
      </c>
      <c r="E20" s="26"/>
      <c r="F20" s="26"/>
      <c r="G20" s="26"/>
      <c r="H20" s="27">
        <v>3511629</v>
      </c>
      <c r="I20" s="26"/>
      <c r="J20" s="28">
        <f t="shared" si="0"/>
        <v>3511629</v>
      </c>
      <c r="K20" s="23">
        <f t="shared" si="1"/>
        <v>0</v>
      </c>
    </row>
    <row r="21" spans="1:11" ht="39.950000000000003" customHeight="1" thickBot="1" x14ac:dyDescent="0.35">
      <c r="A21" s="10" t="s">
        <v>32</v>
      </c>
      <c r="B21" s="18">
        <v>1586</v>
      </c>
      <c r="C21" s="30">
        <v>25006380</v>
      </c>
      <c r="D21" s="25">
        <f t="shared" si="2"/>
        <v>17504466</v>
      </c>
      <c r="E21" s="26"/>
      <c r="F21" s="26"/>
      <c r="G21" s="26"/>
      <c r="H21" s="27">
        <v>17504466</v>
      </c>
      <c r="I21" s="26"/>
      <c r="J21" s="28">
        <f t="shared" si="0"/>
        <v>17504466</v>
      </c>
      <c r="K21" s="23">
        <f t="shared" si="1"/>
        <v>0</v>
      </c>
    </row>
    <row r="22" spans="1:11" ht="39.950000000000003" customHeight="1" thickBot="1" x14ac:dyDescent="0.35">
      <c r="A22" s="10" t="s">
        <v>33</v>
      </c>
      <c r="B22" s="18">
        <v>1587</v>
      </c>
      <c r="C22" s="31">
        <v>1979716</v>
      </c>
      <c r="D22" s="25">
        <f t="shared" si="2"/>
        <v>1385801</v>
      </c>
      <c r="E22" s="26"/>
      <c r="F22" s="26"/>
      <c r="G22" s="26"/>
      <c r="H22" s="27">
        <v>1385801</v>
      </c>
      <c r="I22" s="26"/>
      <c r="J22" s="28">
        <f t="shared" si="0"/>
        <v>1385801</v>
      </c>
      <c r="K22" s="23">
        <f t="shared" si="1"/>
        <v>0</v>
      </c>
    </row>
    <row r="23" spans="1:11" ht="39.950000000000003" customHeight="1" thickBot="1" x14ac:dyDescent="0.35">
      <c r="A23" s="10" t="s">
        <v>34</v>
      </c>
      <c r="B23" s="18">
        <v>2947</v>
      </c>
      <c r="C23" s="24">
        <v>51018917</v>
      </c>
      <c r="D23" s="25"/>
      <c r="E23" s="26"/>
      <c r="F23" s="26"/>
      <c r="G23" s="26"/>
      <c r="H23" s="27"/>
      <c r="I23" s="26"/>
      <c r="J23" s="28">
        <f t="shared" si="0"/>
        <v>0</v>
      </c>
      <c r="K23" s="23">
        <f t="shared" si="1"/>
        <v>0</v>
      </c>
    </row>
    <row r="24" spans="1:11" ht="39.950000000000003" customHeight="1" thickBot="1" x14ac:dyDescent="0.35">
      <c r="A24" s="10" t="s">
        <v>35</v>
      </c>
      <c r="B24" s="18">
        <v>1593</v>
      </c>
      <c r="C24" s="24">
        <v>29672159</v>
      </c>
      <c r="D24" s="25"/>
      <c r="E24" s="26"/>
      <c r="F24" s="26"/>
      <c r="G24" s="26"/>
      <c r="H24" s="27"/>
      <c r="I24" s="26"/>
      <c r="J24" s="28">
        <f t="shared" si="0"/>
        <v>0</v>
      </c>
      <c r="K24" s="23">
        <f t="shared" si="1"/>
        <v>0</v>
      </c>
    </row>
    <row r="25" spans="1:11" ht="39.950000000000003" customHeight="1" thickBot="1" x14ac:dyDescent="0.35">
      <c r="A25" s="10" t="s">
        <v>36</v>
      </c>
      <c r="B25" s="18">
        <v>2101</v>
      </c>
      <c r="C25" s="24">
        <v>1611240</v>
      </c>
      <c r="D25" s="25"/>
      <c r="E25" s="26"/>
      <c r="F25" s="26"/>
      <c r="G25" s="26"/>
      <c r="H25" s="27"/>
      <c r="I25" s="26"/>
      <c r="J25" s="28">
        <f t="shared" si="0"/>
        <v>0</v>
      </c>
      <c r="K25" s="23">
        <f t="shared" si="1"/>
        <v>0</v>
      </c>
    </row>
    <row r="26" spans="1:11" ht="39.950000000000003" customHeight="1" thickBot="1" x14ac:dyDescent="0.35">
      <c r="A26" s="10" t="s">
        <v>37</v>
      </c>
      <c r="B26" s="18">
        <v>1525</v>
      </c>
      <c r="C26" s="24">
        <v>15999050</v>
      </c>
      <c r="D26" s="25">
        <f>+H26</f>
        <v>11199335</v>
      </c>
      <c r="E26" s="26"/>
      <c r="F26" s="26"/>
      <c r="G26" s="26"/>
      <c r="H26" s="27">
        <v>11199335</v>
      </c>
      <c r="I26" s="26"/>
      <c r="J26" s="28">
        <f t="shared" si="0"/>
        <v>11199335</v>
      </c>
      <c r="K26" s="23">
        <f t="shared" si="1"/>
        <v>0</v>
      </c>
    </row>
    <row r="27" spans="1:11" ht="39.950000000000003" customHeight="1" thickBot="1" x14ac:dyDescent="0.35">
      <c r="A27" s="10" t="s">
        <v>38</v>
      </c>
      <c r="B27" s="18">
        <v>2943</v>
      </c>
      <c r="C27" s="24">
        <v>5000000</v>
      </c>
      <c r="D27" s="25"/>
      <c r="E27" s="26"/>
      <c r="F27" s="26"/>
      <c r="G27" s="26"/>
      <c r="H27" s="27"/>
      <c r="I27" s="26"/>
      <c r="J27" s="28"/>
      <c r="K27" s="23"/>
    </row>
    <row r="28" spans="1:11" ht="39.950000000000003" customHeight="1" thickBot="1" x14ac:dyDescent="0.35">
      <c r="A28" s="10" t="s">
        <v>39</v>
      </c>
      <c r="B28" s="18">
        <v>1897</v>
      </c>
      <c r="C28" s="24">
        <v>128077</v>
      </c>
      <c r="D28" s="25">
        <f>+H28</f>
        <v>128077</v>
      </c>
      <c r="E28" s="26"/>
      <c r="F28" s="26"/>
      <c r="G28" s="26"/>
      <c r="H28" s="27">
        <v>128077</v>
      </c>
      <c r="I28" s="26"/>
      <c r="J28" s="28">
        <f t="shared" ref="J28:J34" si="3">SUM(E28:I28)</f>
        <v>128077</v>
      </c>
      <c r="K28" s="23">
        <f>+D28-J28</f>
        <v>0</v>
      </c>
    </row>
    <row r="29" spans="1:11" ht="39.950000000000003" customHeight="1" thickBot="1" x14ac:dyDescent="0.35">
      <c r="A29" s="10" t="s">
        <v>40</v>
      </c>
      <c r="B29" s="18">
        <v>1528</v>
      </c>
      <c r="C29" s="24">
        <v>20963886</v>
      </c>
      <c r="D29" s="25">
        <v>14674720</v>
      </c>
      <c r="E29" s="26"/>
      <c r="F29" s="26"/>
      <c r="G29" s="26">
        <v>14674720</v>
      </c>
      <c r="H29" s="27"/>
      <c r="I29" s="26"/>
      <c r="J29" s="28">
        <f t="shared" si="3"/>
        <v>14674720</v>
      </c>
      <c r="K29" s="23">
        <f>+D29-J29</f>
        <v>0</v>
      </c>
    </row>
    <row r="30" spans="1:11" ht="39.950000000000003" customHeight="1" thickBot="1" x14ac:dyDescent="0.35">
      <c r="A30" s="10" t="s">
        <v>41</v>
      </c>
      <c r="B30" s="18">
        <v>2047</v>
      </c>
      <c r="C30" s="24">
        <v>19914410</v>
      </c>
      <c r="D30" s="25">
        <f>+H30</f>
        <v>13940087</v>
      </c>
      <c r="E30" s="26"/>
      <c r="F30" s="26"/>
      <c r="G30" s="26"/>
      <c r="H30" s="27">
        <v>13940087</v>
      </c>
      <c r="I30" s="26"/>
      <c r="J30" s="28">
        <f t="shared" si="3"/>
        <v>13940087</v>
      </c>
      <c r="K30" s="23">
        <f>+D30-J30</f>
        <v>0</v>
      </c>
    </row>
    <row r="31" spans="1:11" ht="39.950000000000003" customHeight="1" thickBot="1" x14ac:dyDescent="0.35">
      <c r="A31" s="10" t="s">
        <v>42</v>
      </c>
      <c r="B31" s="18">
        <v>1527</v>
      </c>
      <c r="C31" s="24">
        <v>3391034</v>
      </c>
      <c r="D31" s="25">
        <v>2373723</v>
      </c>
      <c r="E31" s="26"/>
      <c r="F31" s="26"/>
      <c r="G31" s="26">
        <v>2373723</v>
      </c>
      <c r="H31" s="27"/>
      <c r="I31" s="26"/>
      <c r="J31" s="28">
        <f t="shared" si="3"/>
        <v>2373723</v>
      </c>
      <c r="K31" s="23">
        <f>+D31-J31</f>
        <v>0</v>
      </c>
    </row>
    <row r="32" spans="1:11" ht="39.950000000000003" customHeight="1" thickBot="1" x14ac:dyDescent="0.35">
      <c r="A32" s="10" t="s">
        <v>43</v>
      </c>
      <c r="B32" s="18">
        <v>1594</v>
      </c>
      <c r="C32" s="24">
        <v>52691998</v>
      </c>
      <c r="D32" s="25">
        <v>36884399</v>
      </c>
      <c r="E32" s="26"/>
      <c r="F32" s="26"/>
      <c r="G32" s="26">
        <v>36884399</v>
      </c>
      <c r="H32" s="27"/>
      <c r="I32" s="26"/>
      <c r="J32" s="28">
        <f t="shared" si="3"/>
        <v>36884399</v>
      </c>
      <c r="K32" s="23">
        <f>+D32-J32</f>
        <v>0</v>
      </c>
    </row>
    <row r="33" spans="1:11" ht="39.950000000000003" customHeight="1" thickBot="1" x14ac:dyDescent="0.35">
      <c r="A33" s="10" t="s">
        <v>44</v>
      </c>
      <c r="B33" s="18"/>
      <c r="C33" s="24"/>
      <c r="D33" s="25">
        <v>1000000</v>
      </c>
      <c r="E33" s="26"/>
      <c r="F33" s="26"/>
      <c r="G33" s="26">
        <v>1000000</v>
      </c>
      <c r="H33" s="27"/>
      <c r="I33" s="26"/>
      <c r="J33" s="28">
        <f t="shared" si="3"/>
        <v>1000000</v>
      </c>
      <c r="K33" s="23"/>
    </row>
    <row r="34" spans="1:11" ht="39.950000000000003" customHeight="1" thickBot="1" x14ac:dyDescent="0.35">
      <c r="A34" s="10" t="s">
        <v>45</v>
      </c>
      <c r="B34" s="18" t="s">
        <v>23</v>
      </c>
      <c r="C34" s="24"/>
      <c r="D34" s="25">
        <f>+H34</f>
        <v>17013825</v>
      </c>
      <c r="E34" s="26"/>
      <c r="F34" s="26"/>
      <c r="G34" s="26"/>
      <c r="H34" s="27">
        <f>7893799+9120026</f>
        <v>17013825</v>
      </c>
      <c r="I34" s="26"/>
      <c r="J34" s="28">
        <f t="shared" si="3"/>
        <v>17013825</v>
      </c>
      <c r="K34" s="23">
        <f>+D34-J34</f>
        <v>0</v>
      </c>
    </row>
    <row r="35" spans="1:11" ht="39.950000000000003" customHeight="1" thickBot="1" x14ac:dyDescent="0.3">
      <c r="A35" s="32" t="s">
        <v>46</v>
      </c>
      <c r="B35" s="33"/>
      <c r="C35" s="34">
        <f t="shared" ref="C35:K35" si="4">SUM(C12:C34)</f>
        <v>930964358</v>
      </c>
      <c r="D35" s="35">
        <f t="shared" si="4"/>
        <v>415713025.89999998</v>
      </c>
      <c r="E35" s="36">
        <f t="shared" si="4"/>
        <v>56090351</v>
      </c>
      <c r="F35" s="36">
        <f t="shared" si="4"/>
        <v>56090351</v>
      </c>
      <c r="G35" s="36">
        <f t="shared" si="4"/>
        <v>111023193</v>
      </c>
      <c r="H35" s="36">
        <f t="shared" si="4"/>
        <v>136418770.90000001</v>
      </c>
      <c r="I35" s="36">
        <f t="shared" si="4"/>
        <v>56090351</v>
      </c>
      <c r="J35" s="36">
        <f t="shared" si="4"/>
        <v>415713016.89999998</v>
      </c>
      <c r="K35" s="36">
        <f t="shared" si="4"/>
        <v>9</v>
      </c>
    </row>
    <row r="36" spans="1:11" ht="20.25" x14ac:dyDescent="0.3">
      <c r="A36" s="3"/>
      <c r="B36" s="3"/>
      <c r="C36" s="1"/>
      <c r="D36" s="3"/>
      <c r="E36" s="3"/>
      <c r="F36" s="3"/>
      <c r="G36" s="3"/>
      <c r="H36" s="3"/>
      <c r="I36" s="3"/>
      <c r="J36" s="2"/>
      <c r="K36" s="2"/>
    </row>
    <row r="37" spans="1:11" ht="20.25" x14ac:dyDescent="0.3">
      <c r="A37" s="3"/>
      <c r="B37" s="3"/>
      <c r="C37" s="1"/>
      <c r="D37" s="37"/>
      <c r="E37" s="3"/>
      <c r="F37" s="37"/>
      <c r="G37" s="37"/>
      <c r="H37" s="3"/>
      <c r="I37" s="3"/>
      <c r="J37" s="2"/>
      <c r="K37" s="2"/>
    </row>
    <row r="38" spans="1:11" ht="21" thickBot="1" x14ac:dyDescent="0.35">
      <c r="A38" s="3"/>
      <c r="B38" s="3"/>
      <c r="C38" s="1"/>
      <c r="D38" s="3"/>
      <c r="E38" s="3"/>
      <c r="F38" s="3"/>
      <c r="G38" s="3"/>
      <c r="H38" s="3"/>
      <c r="I38" s="3"/>
      <c r="J38" s="2"/>
      <c r="K38" s="2"/>
    </row>
    <row r="39" spans="1:11" ht="20.25" x14ac:dyDescent="0.3">
      <c r="A39" s="38"/>
      <c r="B39" s="39"/>
      <c r="C39" s="40"/>
      <c r="D39" s="39"/>
      <c r="E39" s="39"/>
      <c r="F39" s="39"/>
      <c r="G39" s="39"/>
      <c r="H39" s="39"/>
      <c r="I39" s="39"/>
      <c r="J39" s="41"/>
      <c r="K39" s="42"/>
    </row>
    <row r="40" spans="1:11" ht="20.25" x14ac:dyDescent="0.3">
      <c r="A40" s="217" t="s">
        <v>47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20.25" x14ac:dyDescent="0.3">
      <c r="A41" s="217" t="s">
        <v>48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20.25" x14ac:dyDescent="0.3">
      <c r="A42" s="217" t="s">
        <v>49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21" thickBot="1" x14ac:dyDescent="0.35">
      <c r="A43" s="43"/>
      <c r="B43" s="44"/>
      <c r="C43" s="45"/>
      <c r="D43" s="44"/>
      <c r="E43" s="44"/>
      <c r="F43" s="44"/>
      <c r="G43" s="44"/>
      <c r="H43" s="44"/>
      <c r="I43" s="44"/>
      <c r="J43" s="44"/>
      <c r="K43" s="46"/>
    </row>
  </sheetData>
  <mergeCells count="4">
    <mergeCell ref="C6:K6"/>
    <mergeCell ref="A40:K40"/>
    <mergeCell ref="A41:K41"/>
    <mergeCell ref="A42:K4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3C7F1-654E-4517-890C-1C01006EB578}">
  <dimension ref="A1:S136"/>
  <sheetViews>
    <sheetView topLeftCell="A85" zoomScale="71" zoomScaleNormal="71" workbookViewId="0"/>
  </sheetViews>
  <sheetFormatPr baseColWidth="10" defaultRowHeight="15" x14ac:dyDescent="0.25"/>
  <cols>
    <col min="1" max="1" width="4.140625" customWidth="1"/>
    <col min="2" max="2" width="44.42578125" customWidth="1"/>
    <col min="3" max="3" width="19.42578125" customWidth="1"/>
    <col min="4" max="4" width="24.85546875" customWidth="1"/>
    <col min="5" max="5" width="24.5703125" customWidth="1"/>
    <col min="6" max="6" width="21.140625" customWidth="1"/>
    <col min="7" max="7" width="23.28515625" customWidth="1"/>
    <col min="8" max="9" width="24.28515625" customWidth="1"/>
    <col min="10" max="10" width="24.42578125" customWidth="1"/>
    <col min="11" max="17" width="11.42578125" hidden="1" customWidth="1"/>
    <col min="18" max="18" width="26.85546875" customWidth="1"/>
    <col min="19" max="19" width="27.7109375" customWidth="1"/>
  </cols>
  <sheetData>
    <row r="1" spans="1:19" ht="20.25" x14ac:dyDescent="0.3">
      <c r="A1" s="51"/>
      <c r="B1" s="52" t="s">
        <v>0</v>
      </c>
      <c r="C1" s="5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0.25" x14ac:dyDescent="0.3">
      <c r="A2" s="51"/>
      <c r="B2" s="52" t="s">
        <v>1</v>
      </c>
      <c r="C2" s="53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0.25" x14ac:dyDescent="0.3">
      <c r="A3" s="51"/>
      <c r="B3" s="52" t="s">
        <v>2</v>
      </c>
      <c r="C3" s="53"/>
      <c r="D3" s="54"/>
      <c r="E3" s="55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0.25" x14ac:dyDescent="0.3">
      <c r="A4" s="51"/>
      <c r="B4" s="56" t="s">
        <v>3</v>
      </c>
      <c r="C4" s="57"/>
      <c r="D4" s="55"/>
      <c r="E4" s="55"/>
      <c r="F4" s="55"/>
      <c r="G4" s="55"/>
      <c r="H4" s="55"/>
      <c r="I4" s="55"/>
      <c r="J4" s="55"/>
      <c r="K4" s="55"/>
      <c r="L4" s="66"/>
      <c r="M4" s="66"/>
      <c r="N4" s="66"/>
      <c r="O4" s="66"/>
      <c r="P4" s="66"/>
      <c r="Q4" s="55"/>
      <c r="R4" s="55"/>
      <c r="S4" s="55"/>
    </row>
    <row r="5" spans="1:19" ht="20.25" x14ac:dyDescent="0.3">
      <c r="A5" s="51"/>
      <c r="B5" s="58" t="s">
        <v>4</v>
      </c>
      <c r="C5" s="59"/>
      <c r="D5" s="60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30.75" x14ac:dyDescent="0.45">
      <c r="A6" s="51"/>
      <c r="B6" s="58"/>
      <c r="C6" s="59"/>
      <c r="D6" s="228" t="s">
        <v>5</v>
      </c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1:19" ht="20.25" x14ac:dyDescent="0.3">
      <c r="A7" s="51"/>
      <c r="B7" s="58"/>
      <c r="C7" s="56" t="s">
        <v>50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24.75" x14ac:dyDescent="0.45">
      <c r="A8" s="51"/>
      <c r="B8" s="61" t="s">
        <v>180</v>
      </c>
      <c r="C8" s="62"/>
      <c r="D8" s="63"/>
      <c r="E8" s="64"/>
      <c r="F8" s="65"/>
      <c r="G8" s="55"/>
      <c r="H8" s="55"/>
      <c r="I8" s="66"/>
      <c r="J8" s="66"/>
      <c r="K8" s="55"/>
      <c r="L8" s="55"/>
      <c r="M8" s="55"/>
      <c r="N8" s="55"/>
      <c r="O8" s="55"/>
      <c r="P8" s="55"/>
      <c r="Q8" s="55"/>
      <c r="R8" s="55"/>
      <c r="S8" s="55"/>
    </row>
    <row r="9" spans="1:19" ht="22.5" x14ac:dyDescent="0.45">
      <c r="A9" s="51"/>
      <c r="B9" s="61" t="s">
        <v>181</v>
      </c>
      <c r="C9" s="62"/>
      <c r="D9" s="63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22.5" x14ac:dyDescent="0.45">
      <c r="A10" s="51"/>
      <c r="B10" s="62" t="s">
        <v>53</v>
      </c>
      <c r="C10" s="62"/>
      <c r="D10" s="63"/>
      <c r="E10" s="6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spans="1:19" ht="16.5" x14ac:dyDescent="0.3">
      <c r="A11" s="51"/>
      <c r="B11" s="111"/>
      <c r="C11" s="111"/>
      <c r="D11" s="55"/>
      <c r="E11" s="112" t="s">
        <v>54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 ht="16.5" thickBot="1" x14ac:dyDescent="0.3">
      <c r="A12" s="67"/>
      <c r="B12" s="51"/>
      <c r="C12" s="51"/>
      <c r="D12" s="68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74.25" customHeight="1" thickBot="1" x14ac:dyDescent="0.3">
      <c r="A13" s="67"/>
      <c r="B13" s="117"/>
      <c r="C13" s="70" t="s">
        <v>8</v>
      </c>
      <c r="D13" s="71" t="s">
        <v>9</v>
      </c>
      <c r="E13" s="72" t="s">
        <v>10</v>
      </c>
      <c r="F13" s="70" t="s">
        <v>11</v>
      </c>
      <c r="G13" s="70" t="s">
        <v>12</v>
      </c>
      <c r="H13" s="70" t="s">
        <v>13</v>
      </c>
      <c r="I13" s="70" t="s">
        <v>14</v>
      </c>
      <c r="J13" s="70" t="s">
        <v>15</v>
      </c>
      <c r="K13" s="70" t="s">
        <v>87</v>
      </c>
      <c r="L13" s="70" t="s">
        <v>88</v>
      </c>
      <c r="M13" s="70" t="s">
        <v>89</v>
      </c>
      <c r="N13" s="70" t="s">
        <v>90</v>
      </c>
      <c r="O13" s="70" t="s">
        <v>91</v>
      </c>
      <c r="P13" s="70" t="s">
        <v>92</v>
      </c>
      <c r="Q13" s="70" t="s">
        <v>93</v>
      </c>
      <c r="R13" s="70" t="s">
        <v>16</v>
      </c>
      <c r="S13" s="70" t="s">
        <v>17</v>
      </c>
    </row>
    <row r="14" spans="1:19" ht="27" customHeight="1" thickBot="1" x14ac:dyDescent="0.3">
      <c r="A14" s="73"/>
      <c r="B14" s="74" t="s">
        <v>18</v>
      </c>
      <c r="C14" s="75"/>
      <c r="D14" s="78" t="s">
        <v>21</v>
      </c>
      <c r="E14" s="78" t="s">
        <v>21</v>
      </c>
      <c r="F14" s="78" t="s">
        <v>20</v>
      </c>
      <c r="G14" s="78" t="s">
        <v>20</v>
      </c>
      <c r="H14" s="78" t="s">
        <v>20</v>
      </c>
      <c r="I14" s="78" t="s">
        <v>20</v>
      </c>
      <c r="J14" s="78" t="s">
        <v>20</v>
      </c>
      <c r="K14" s="78" t="s">
        <v>20</v>
      </c>
      <c r="L14" s="78" t="s">
        <v>20</v>
      </c>
      <c r="M14" s="78" t="s">
        <v>20</v>
      </c>
      <c r="N14" s="78" t="s">
        <v>20</v>
      </c>
      <c r="O14" s="78" t="s">
        <v>20</v>
      </c>
      <c r="P14" s="78" t="s">
        <v>20</v>
      </c>
      <c r="Q14" s="78" t="s">
        <v>20</v>
      </c>
      <c r="R14" s="78" t="s">
        <v>21</v>
      </c>
      <c r="S14" s="79"/>
    </row>
    <row r="15" spans="1:19" ht="39.950000000000003" customHeight="1" thickBot="1" x14ac:dyDescent="0.3">
      <c r="A15" s="73"/>
      <c r="B15" s="70" t="s">
        <v>22</v>
      </c>
      <c r="C15" s="80" t="s">
        <v>23</v>
      </c>
      <c r="D15" s="81">
        <f>+F15*12</f>
        <v>582756792</v>
      </c>
      <c r="E15" s="82">
        <f>+R15</f>
        <v>242815330</v>
      </c>
      <c r="F15" s="83">
        <v>48563066</v>
      </c>
      <c r="G15" s="83">
        <v>48563066</v>
      </c>
      <c r="H15" s="83">
        <v>48563066</v>
      </c>
      <c r="I15" s="84">
        <v>48563066</v>
      </c>
      <c r="J15" s="83">
        <v>48563066</v>
      </c>
      <c r="K15" s="83"/>
      <c r="L15" s="83"/>
      <c r="M15" s="83"/>
      <c r="N15" s="83"/>
      <c r="O15" s="83"/>
      <c r="P15" s="83"/>
      <c r="Q15" s="83"/>
      <c r="R15" s="85">
        <f t="shared" ref="R15:R80" si="0">SUM(F15:Q15)</f>
        <v>242815330</v>
      </c>
      <c r="S15" s="85">
        <f>+E15-R15</f>
        <v>0</v>
      </c>
    </row>
    <row r="16" spans="1:19" ht="38.25" customHeight="1" thickBot="1" x14ac:dyDescent="0.3">
      <c r="A16" s="73"/>
      <c r="B16" s="70" t="s">
        <v>94</v>
      </c>
      <c r="C16" s="80" t="s">
        <v>23</v>
      </c>
      <c r="D16" s="86"/>
      <c r="E16" s="87"/>
      <c r="F16" s="88"/>
      <c r="G16" s="88"/>
      <c r="H16" s="88"/>
      <c r="I16" s="89"/>
      <c r="J16" s="88"/>
      <c r="K16" s="88"/>
      <c r="L16" s="88"/>
      <c r="M16" s="88"/>
      <c r="N16" s="88"/>
      <c r="O16" s="88"/>
      <c r="P16" s="88"/>
      <c r="Q16" s="88"/>
      <c r="R16" s="90">
        <f t="shared" si="0"/>
        <v>0</v>
      </c>
      <c r="S16" s="85">
        <f t="shared" ref="S16:S81" si="1">+E16-R16</f>
        <v>0</v>
      </c>
    </row>
    <row r="17" spans="1:19" ht="39.75" hidden="1" customHeight="1" thickBot="1" x14ac:dyDescent="0.3">
      <c r="A17" s="73"/>
      <c r="B17" s="70" t="s">
        <v>95</v>
      </c>
      <c r="C17" s="80" t="s">
        <v>23</v>
      </c>
      <c r="D17" s="91"/>
      <c r="E17" s="87"/>
      <c r="F17" s="88"/>
      <c r="G17" s="88"/>
      <c r="H17" s="88"/>
      <c r="I17" s="89"/>
      <c r="J17" s="88"/>
      <c r="K17" s="88"/>
      <c r="L17" s="88"/>
      <c r="M17" s="88"/>
      <c r="N17" s="88"/>
      <c r="O17" s="88"/>
      <c r="P17" s="88"/>
      <c r="Q17" s="88"/>
      <c r="R17" s="90">
        <f t="shared" si="0"/>
        <v>0</v>
      </c>
      <c r="S17" s="85">
        <f t="shared" si="1"/>
        <v>0</v>
      </c>
    </row>
    <row r="18" spans="1:19" ht="39.950000000000003" customHeight="1" thickBot="1" x14ac:dyDescent="0.3">
      <c r="A18" s="73"/>
      <c r="B18" s="70" t="s">
        <v>24</v>
      </c>
      <c r="C18" s="80" t="s">
        <v>23</v>
      </c>
      <c r="D18" s="86">
        <f>+G18*12</f>
        <v>28009464</v>
      </c>
      <c r="E18" s="87">
        <f>SUM(F18:Q18)</f>
        <v>11670610</v>
      </c>
      <c r="F18" s="88">
        <v>2334122</v>
      </c>
      <c r="G18" s="88">
        <v>2334122</v>
      </c>
      <c r="H18" s="88">
        <v>2334122</v>
      </c>
      <c r="I18" s="89">
        <v>2334122</v>
      </c>
      <c r="J18" s="88">
        <v>2334122</v>
      </c>
      <c r="K18" s="88"/>
      <c r="L18" s="88"/>
      <c r="M18" s="88"/>
      <c r="N18" s="88"/>
      <c r="O18" s="88"/>
      <c r="P18" s="88"/>
      <c r="Q18" s="88"/>
      <c r="R18" s="90">
        <f t="shared" si="0"/>
        <v>11670610</v>
      </c>
      <c r="S18" s="85">
        <f t="shared" si="1"/>
        <v>0</v>
      </c>
    </row>
    <row r="19" spans="1:19" ht="36.75" customHeight="1" thickBot="1" x14ac:dyDescent="0.3">
      <c r="A19" s="73"/>
      <c r="B19" s="70" t="s">
        <v>55</v>
      </c>
      <c r="C19" s="80" t="s">
        <v>23</v>
      </c>
      <c r="D19" s="86"/>
      <c r="E19" s="87"/>
      <c r="F19" s="88"/>
      <c r="G19" s="88"/>
      <c r="H19" s="88"/>
      <c r="I19" s="89"/>
      <c r="J19" s="88"/>
      <c r="K19" s="88"/>
      <c r="L19" s="88"/>
      <c r="M19" s="88"/>
      <c r="N19" s="88"/>
      <c r="O19" s="88"/>
      <c r="P19" s="88"/>
      <c r="Q19" s="88"/>
      <c r="R19" s="90">
        <f t="shared" si="0"/>
        <v>0</v>
      </c>
      <c r="S19" s="85">
        <f t="shared" si="1"/>
        <v>0</v>
      </c>
    </row>
    <row r="20" spans="1:19" ht="39.75" hidden="1" customHeight="1" thickBot="1" x14ac:dyDescent="0.3">
      <c r="A20" s="73"/>
      <c r="B20" s="70" t="s">
        <v>56</v>
      </c>
      <c r="C20" s="80"/>
      <c r="D20" s="86"/>
      <c r="E20" s="87"/>
      <c r="F20" s="88"/>
      <c r="G20" s="88"/>
      <c r="H20" s="88"/>
      <c r="I20" s="89"/>
      <c r="J20" s="88"/>
      <c r="K20" s="88"/>
      <c r="L20" s="88"/>
      <c r="M20" s="88"/>
      <c r="N20" s="88"/>
      <c r="O20" s="88"/>
      <c r="P20" s="88"/>
      <c r="Q20" s="88"/>
      <c r="R20" s="90"/>
      <c r="S20" s="85"/>
    </row>
    <row r="21" spans="1:19" ht="39.75" hidden="1" customHeight="1" thickBot="1" x14ac:dyDescent="0.3">
      <c r="A21" s="73"/>
      <c r="B21" s="70" t="s">
        <v>97</v>
      </c>
      <c r="C21" s="80" t="s">
        <v>23</v>
      </c>
      <c r="D21" s="86"/>
      <c r="E21" s="87"/>
      <c r="F21" s="88"/>
      <c r="G21" s="88"/>
      <c r="H21" s="88"/>
      <c r="I21" s="89"/>
      <c r="J21" s="88"/>
      <c r="K21" s="88"/>
      <c r="L21" s="88"/>
      <c r="M21" s="88"/>
      <c r="N21" s="88"/>
      <c r="O21" s="88"/>
      <c r="P21" s="88"/>
      <c r="Q21" s="88"/>
      <c r="R21" s="90">
        <f t="shared" si="0"/>
        <v>0</v>
      </c>
      <c r="S21" s="85">
        <f t="shared" si="1"/>
        <v>0</v>
      </c>
    </row>
    <row r="22" spans="1:19" ht="39.950000000000003" customHeight="1" thickBot="1" x14ac:dyDescent="0.3">
      <c r="A22" s="73"/>
      <c r="B22" s="70" t="s">
        <v>25</v>
      </c>
      <c r="C22" s="80" t="s">
        <v>23</v>
      </c>
      <c r="D22" s="86">
        <f>+F22*12</f>
        <v>4951272</v>
      </c>
      <c r="E22" s="87">
        <f>SUM(F22:Q22)</f>
        <v>2063030</v>
      </c>
      <c r="F22" s="88">
        <v>412606</v>
      </c>
      <c r="G22" s="88">
        <v>412606</v>
      </c>
      <c r="H22" s="88">
        <v>412606</v>
      </c>
      <c r="I22" s="89">
        <v>412606</v>
      </c>
      <c r="J22" s="88">
        <v>412606</v>
      </c>
      <c r="K22" s="88"/>
      <c r="L22" s="88"/>
      <c r="M22" s="88"/>
      <c r="N22" s="88"/>
      <c r="O22" s="88"/>
      <c r="P22" s="88"/>
      <c r="Q22" s="88"/>
      <c r="R22" s="90">
        <f t="shared" si="0"/>
        <v>2063030</v>
      </c>
      <c r="S22" s="85">
        <f t="shared" si="1"/>
        <v>0</v>
      </c>
    </row>
    <row r="23" spans="1:19" ht="39.950000000000003" customHeight="1" thickBot="1" x14ac:dyDescent="0.3">
      <c r="A23" s="73"/>
      <c r="B23" s="70" t="s">
        <v>98</v>
      </c>
      <c r="C23" s="80" t="s">
        <v>23</v>
      </c>
      <c r="D23" s="86">
        <f t="shared" ref="D23:D24" si="2">+F23*12</f>
        <v>0</v>
      </c>
      <c r="E23" s="87">
        <f t="shared" ref="E23:E24" si="3">SUM(F23:Q23)</f>
        <v>0</v>
      </c>
      <c r="F23" s="88"/>
      <c r="G23" s="88"/>
      <c r="H23" s="88"/>
      <c r="I23" s="89"/>
      <c r="J23" s="88"/>
      <c r="K23" s="88"/>
      <c r="L23" s="88"/>
      <c r="M23" s="88"/>
      <c r="N23" s="88"/>
      <c r="O23" s="88"/>
      <c r="P23" s="88"/>
      <c r="Q23" s="88"/>
      <c r="R23" s="90">
        <f t="shared" si="0"/>
        <v>0</v>
      </c>
      <c r="S23" s="85">
        <f t="shared" si="1"/>
        <v>0</v>
      </c>
    </row>
    <row r="24" spans="1:19" ht="39.950000000000003" customHeight="1" thickBot="1" x14ac:dyDescent="0.3">
      <c r="A24" s="73"/>
      <c r="B24" s="70" t="s">
        <v>26</v>
      </c>
      <c r="C24" s="80" t="s">
        <v>23</v>
      </c>
      <c r="D24" s="86">
        <f t="shared" si="2"/>
        <v>3068592</v>
      </c>
      <c r="E24" s="87">
        <f t="shared" si="3"/>
        <v>1278580</v>
      </c>
      <c r="F24" s="88">
        <v>255716</v>
      </c>
      <c r="G24" s="88">
        <v>255716</v>
      </c>
      <c r="H24" s="88">
        <v>255716</v>
      </c>
      <c r="I24" s="94">
        <v>255716</v>
      </c>
      <c r="J24" s="88">
        <v>255716</v>
      </c>
      <c r="K24" s="88"/>
      <c r="L24" s="88"/>
      <c r="M24" s="88"/>
      <c r="N24" s="88"/>
      <c r="O24" s="88"/>
      <c r="P24" s="88"/>
      <c r="Q24" s="88"/>
      <c r="R24" s="90">
        <f t="shared" si="0"/>
        <v>1278580</v>
      </c>
      <c r="S24" s="85">
        <f t="shared" si="1"/>
        <v>0</v>
      </c>
    </row>
    <row r="25" spans="1:19" ht="38.25" customHeight="1" thickBot="1" x14ac:dyDescent="0.3">
      <c r="A25" s="73"/>
      <c r="B25" s="70" t="s">
        <v>99</v>
      </c>
      <c r="C25" s="80"/>
      <c r="D25" s="86"/>
      <c r="E25" s="87"/>
      <c r="F25" s="88"/>
      <c r="G25" s="88"/>
      <c r="H25" s="88"/>
      <c r="I25" s="94"/>
      <c r="J25" s="88"/>
      <c r="K25" s="88"/>
      <c r="L25" s="88"/>
      <c r="M25" s="88"/>
      <c r="N25" s="88"/>
      <c r="O25" s="88"/>
      <c r="P25" s="88"/>
      <c r="Q25" s="88"/>
      <c r="R25" s="90">
        <f t="shared" si="0"/>
        <v>0</v>
      </c>
      <c r="S25" s="85">
        <f t="shared" si="1"/>
        <v>0</v>
      </c>
    </row>
    <row r="26" spans="1:19" ht="39.75" hidden="1" customHeight="1" thickBot="1" x14ac:dyDescent="0.3">
      <c r="A26" s="73"/>
      <c r="B26" s="70" t="s">
        <v>100</v>
      </c>
      <c r="C26" s="80"/>
      <c r="D26" s="86"/>
      <c r="E26" s="87"/>
      <c r="F26" s="88"/>
      <c r="G26" s="88"/>
      <c r="H26" s="88"/>
      <c r="I26" s="94"/>
      <c r="J26" s="88"/>
      <c r="K26" s="88"/>
      <c r="L26" s="88"/>
      <c r="M26" s="88"/>
      <c r="N26" s="88"/>
      <c r="O26" s="88"/>
      <c r="P26" s="88"/>
      <c r="Q26" s="88"/>
      <c r="R26" s="90">
        <f t="shared" si="0"/>
        <v>0</v>
      </c>
      <c r="S26" s="85">
        <f t="shared" si="1"/>
        <v>0</v>
      </c>
    </row>
    <row r="27" spans="1:19" ht="39.75" hidden="1" customHeight="1" thickBot="1" x14ac:dyDescent="0.3">
      <c r="A27" s="73"/>
      <c r="B27" s="70" t="s">
        <v>101</v>
      </c>
      <c r="C27" s="80"/>
      <c r="D27" s="86"/>
      <c r="E27" s="87"/>
      <c r="F27" s="88"/>
      <c r="G27" s="88"/>
      <c r="H27" s="88"/>
      <c r="I27" s="94"/>
      <c r="J27" s="88"/>
      <c r="K27" s="88"/>
      <c r="L27" s="88"/>
      <c r="M27" s="88"/>
      <c r="N27" s="88"/>
      <c r="O27" s="88"/>
      <c r="P27" s="88"/>
      <c r="Q27" s="88"/>
      <c r="R27" s="90">
        <f t="shared" si="0"/>
        <v>0</v>
      </c>
      <c r="S27" s="85">
        <f t="shared" si="1"/>
        <v>0</v>
      </c>
    </row>
    <row r="28" spans="1:19" ht="39.75" hidden="1" customHeight="1" thickBot="1" x14ac:dyDescent="0.3">
      <c r="A28" s="73"/>
      <c r="B28" s="70" t="s">
        <v>102</v>
      </c>
      <c r="C28" s="80"/>
      <c r="D28" s="86"/>
      <c r="E28" s="87"/>
      <c r="F28" s="88"/>
      <c r="G28" s="88"/>
      <c r="H28" s="88"/>
      <c r="I28" s="94"/>
      <c r="J28" s="88"/>
      <c r="K28" s="88"/>
      <c r="L28" s="88"/>
      <c r="M28" s="88"/>
      <c r="N28" s="88"/>
      <c r="O28" s="88"/>
      <c r="P28" s="88"/>
      <c r="Q28" s="88"/>
      <c r="R28" s="90">
        <f t="shared" si="0"/>
        <v>0</v>
      </c>
      <c r="S28" s="85">
        <f t="shared" si="1"/>
        <v>0</v>
      </c>
    </row>
    <row r="29" spans="1:19" ht="39.75" hidden="1" customHeight="1" thickBot="1" x14ac:dyDescent="0.3">
      <c r="A29" s="73"/>
      <c r="B29" s="70" t="s">
        <v>103</v>
      </c>
      <c r="C29" s="80"/>
      <c r="D29" s="86"/>
      <c r="E29" s="87"/>
      <c r="F29" s="88"/>
      <c r="G29" s="88"/>
      <c r="H29" s="88"/>
      <c r="I29" s="94"/>
      <c r="J29" s="88"/>
      <c r="K29" s="88"/>
      <c r="L29" s="88"/>
      <c r="M29" s="88"/>
      <c r="N29" s="88"/>
      <c r="O29" s="88"/>
      <c r="P29" s="88"/>
      <c r="Q29" s="88"/>
      <c r="R29" s="90">
        <f t="shared" si="0"/>
        <v>0</v>
      </c>
      <c r="S29" s="85">
        <f t="shared" si="1"/>
        <v>0</v>
      </c>
    </row>
    <row r="30" spans="1:19" ht="39.950000000000003" customHeight="1" thickBot="1" x14ac:dyDescent="0.3">
      <c r="A30" s="73"/>
      <c r="B30" s="70" t="s">
        <v>72</v>
      </c>
      <c r="C30" s="80">
        <v>1519</v>
      </c>
      <c r="D30" s="86">
        <v>26099177</v>
      </c>
      <c r="E30" s="87">
        <f>+H30+I30+2174931</f>
        <v>10874657</v>
      </c>
      <c r="F30" s="88"/>
      <c r="G30" s="88"/>
      <c r="H30" s="88">
        <v>6524794</v>
      </c>
      <c r="I30" s="94">
        <v>2174932</v>
      </c>
      <c r="J30" s="88">
        <v>2174931</v>
      </c>
      <c r="K30" s="88"/>
      <c r="L30" s="88"/>
      <c r="M30" s="88"/>
      <c r="N30" s="88"/>
      <c r="O30" s="88"/>
      <c r="P30" s="88"/>
      <c r="Q30" s="88"/>
      <c r="R30" s="90">
        <f t="shared" si="0"/>
        <v>10874657</v>
      </c>
      <c r="S30" s="85">
        <f t="shared" si="1"/>
        <v>0</v>
      </c>
    </row>
    <row r="31" spans="1:19" ht="39.950000000000003" customHeight="1" thickBot="1" x14ac:dyDescent="0.3">
      <c r="A31" s="73"/>
      <c r="B31" s="70" t="s">
        <v>27</v>
      </c>
      <c r="C31" s="80">
        <v>945</v>
      </c>
      <c r="D31" s="86">
        <v>17548529</v>
      </c>
      <c r="E31" s="87">
        <f>+I31</f>
        <v>8774264</v>
      </c>
      <c r="F31" s="88"/>
      <c r="G31" s="88"/>
      <c r="H31" s="88"/>
      <c r="I31" s="94">
        <v>8774264</v>
      </c>
      <c r="J31" s="88"/>
      <c r="K31" s="88"/>
      <c r="L31" s="88"/>
      <c r="M31" s="88"/>
      <c r="N31" s="88"/>
      <c r="O31" s="88"/>
      <c r="P31" s="88"/>
      <c r="Q31" s="88"/>
      <c r="R31" s="90">
        <f t="shared" si="0"/>
        <v>8774264</v>
      </c>
      <c r="S31" s="85">
        <f t="shared" si="1"/>
        <v>0</v>
      </c>
    </row>
    <row r="32" spans="1:19" ht="33" customHeight="1" thickBot="1" x14ac:dyDescent="0.3">
      <c r="A32" s="73"/>
      <c r="B32" s="70" t="s">
        <v>79</v>
      </c>
      <c r="C32" s="80"/>
      <c r="D32" s="86"/>
      <c r="E32" s="87"/>
      <c r="F32" s="88"/>
      <c r="G32" s="88"/>
      <c r="H32" s="88"/>
      <c r="I32" s="94"/>
      <c r="J32" s="88"/>
      <c r="K32" s="88"/>
      <c r="L32" s="88"/>
      <c r="M32" s="88"/>
      <c r="N32" s="88"/>
      <c r="O32" s="88"/>
      <c r="P32" s="88"/>
      <c r="Q32" s="88"/>
      <c r="R32" s="90">
        <f t="shared" si="0"/>
        <v>0</v>
      </c>
      <c r="S32" s="85">
        <f t="shared" si="1"/>
        <v>0</v>
      </c>
    </row>
    <row r="33" spans="1:19" ht="39.75" hidden="1" customHeight="1" thickBot="1" x14ac:dyDescent="0.3">
      <c r="A33" s="73"/>
      <c r="B33" s="70" t="s">
        <v>80</v>
      </c>
      <c r="C33" s="80" t="s">
        <v>23</v>
      </c>
      <c r="D33" s="86"/>
      <c r="E33" s="87"/>
      <c r="F33" s="88"/>
      <c r="G33" s="88"/>
      <c r="H33" s="88"/>
      <c r="I33" s="94"/>
      <c r="J33" s="88"/>
      <c r="K33" s="88"/>
      <c r="L33" s="88"/>
      <c r="M33" s="88"/>
      <c r="N33" s="88"/>
      <c r="O33" s="88"/>
      <c r="P33" s="88"/>
      <c r="Q33" s="88"/>
      <c r="R33" s="90">
        <f t="shared" si="0"/>
        <v>0</v>
      </c>
      <c r="S33" s="85">
        <f t="shared" si="1"/>
        <v>0</v>
      </c>
    </row>
    <row r="34" spans="1:19" ht="39.75" hidden="1" customHeight="1" thickBot="1" x14ac:dyDescent="0.3">
      <c r="A34" s="73"/>
      <c r="B34" s="70" t="s">
        <v>57</v>
      </c>
      <c r="C34" s="80" t="s">
        <v>23</v>
      </c>
      <c r="D34" s="86"/>
      <c r="E34" s="87"/>
      <c r="F34" s="88"/>
      <c r="G34" s="88"/>
      <c r="H34" s="88"/>
      <c r="I34" s="94"/>
      <c r="J34" s="88"/>
      <c r="K34" s="88"/>
      <c r="L34" s="88"/>
      <c r="M34" s="88"/>
      <c r="N34" s="88"/>
      <c r="O34" s="88"/>
      <c r="P34" s="88"/>
      <c r="Q34" s="88"/>
      <c r="R34" s="90">
        <f t="shared" si="0"/>
        <v>0</v>
      </c>
      <c r="S34" s="85">
        <f t="shared" si="1"/>
        <v>0</v>
      </c>
    </row>
    <row r="35" spans="1:19" ht="39.75" hidden="1" customHeight="1" thickBot="1" x14ac:dyDescent="0.3">
      <c r="A35" s="73"/>
      <c r="B35" s="70" t="s">
        <v>104</v>
      </c>
      <c r="C35" s="80" t="s">
        <v>23</v>
      </c>
      <c r="D35" s="86"/>
      <c r="E35" s="87"/>
      <c r="F35" s="88"/>
      <c r="G35" s="88"/>
      <c r="H35" s="88"/>
      <c r="I35" s="94"/>
      <c r="J35" s="88"/>
      <c r="K35" s="88"/>
      <c r="L35" s="88"/>
      <c r="M35" s="88"/>
      <c r="N35" s="88"/>
      <c r="O35" s="88"/>
      <c r="P35" s="88"/>
      <c r="Q35" s="88"/>
      <c r="R35" s="90">
        <f t="shared" si="0"/>
        <v>0</v>
      </c>
      <c r="S35" s="85">
        <f t="shared" si="1"/>
        <v>0</v>
      </c>
    </row>
    <row r="36" spans="1:19" ht="39.75" hidden="1" customHeight="1" thickBot="1" x14ac:dyDescent="0.3">
      <c r="A36" s="73"/>
      <c r="B36" s="70" t="s">
        <v>105</v>
      </c>
      <c r="C36" s="80"/>
      <c r="D36" s="86"/>
      <c r="E36" s="87"/>
      <c r="F36" s="88"/>
      <c r="G36" s="88"/>
      <c r="H36" s="88"/>
      <c r="I36" s="94"/>
      <c r="J36" s="88"/>
      <c r="K36" s="88"/>
      <c r="L36" s="88"/>
      <c r="M36" s="88"/>
      <c r="N36" s="88"/>
      <c r="O36" s="88"/>
      <c r="P36" s="88"/>
      <c r="Q36" s="88"/>
      <c r="R36" s="90">
        <f t="shared" si="0"/>
        <v>0</v>
      </c>
      <c r="S36" s="85">
        <f t="shared" si="1"/>
        <v>0</v>
      </c>
    </row>
    <row r="37" spans="1:19" ht="39.75" hidden="1" customHeight="1" thickBot="1" x14ac:dyDescent="0.3">
      <c r="A37" s="73"/>
      <c r="B37" s="70" t="s">
        <v>106</v>
      </c>
      <c r="C37" s="80"/>
      <c r="D37" s="86"/>
      <c r="E37" s="87"/>
      <c r="F37" s="88"/>
      <c r="G37" s="88"/>
      <c r="H37" s="88"/>
      <c r="I37" s="94"/>
      <c r="J37" s="88"/>
      <c r="K37" s="88"/>
      <c r="L37" s="88"/>
      <c r="M37" s="88"/>
      <c r="N37" s="88"/>
      <c r="O37" s="88"/>
      <c r="P37" s="88"/>
      <c r="Q37" s="88"/>
      <c r="R37" s="90">
        <f t="shared" si="0"/>
        <v>0</v>
      </c>
      <c r="S37" s="85">
        <f t="shared" si="1"/>
        <v>0</v>
      </c>
    </row>
    <row r="38" spans="1:19" ht="39.75" hidden="1" customHeight="1" thickBot="1" x14ac:dyDescent="0.3">
      <c r="A38" s="73"/>
      <c r="B38" s="70" t="s">
        <v>107</v>
      </c>
      <c r="C38" s="80"/>
      <c r="D38" s="86"/>
      <c r="E38" s="87"/>
      <c r="F38" s="88"/>
      <c r="G38" s="88"/>
      <c r="H38" s="88"/>
      <c r="I38" s="94"/>
      <c r="J38" s="88"/>
      <c r="K38" s="88"/>
      <c r="L38" s="88"/>
      <c r="M38" s="88"/>
      <c r="N38" s="88"/>
      <c r="O38" s="88"/>
      <c r="P38" s="88"/>
      <c r="Q38" s="88"/>
      <c r="R38" s="90">
        <f t="shared" si="0"/>
        <v>0</v>
      </c>
      <c r="S38" s="85">
        <f t="shared" si="1"/>
        <v>0</v>
      </c>
    </row>
    <row r="39" spans="1:19" ht="39.75" hidden="1" customHeight="1" thickBot="1" x14ac:dyDescent="0.3">
      <c r="A39" s="73"/>
      <c r="B39" s="70" t="s">
        <v>58</v>
      </c>
      <c r="C39" s="80"/>
      <c r="D39" s="86"/>
      <c r="E39" s="87"/>
      <c r="F39" s="88"/>
      <c r="G39" s="113"/>
      <c r="H39" s="88"/>
      <c r="I39" s="94"/>
      <c r="J39" s="88"/>
      <c r="K39" s="88"/>
      <c r="L39" s="88"/>
      <c r="M39" s="88"/>
      <c r="N39" s="88"/>
      <c r="O39" s="88"/>
      <c r="P39" s="88"/>
      <c r="Q39" s="88"/>
      <c r="R39" s="90">
        <f t="shared" si="0"/>
        <v>0</v>
      </c>
      <c r="S39" s="85">
        <f t="shared" si="1"/>
        <v>0</v>
      </c>
    </row>
    <row r="40" spans="1:19" ht="39.75" hidden="1" customHeight="1" thickBot="1" x14ac:dyDescent="0.3">
      <c r="A40" s="73"/>
      <c r="B40" s="70" t="s">
        <v>108</v>
      </c>
      <c r="C40" s="80" t="s">
        <v>23</v>
      </c>
      <c r="D40" s="86"/>
      <c r="E40" s="87"/>
      <c r="F40" s="88"/>
      <c r="G40" s="113"/>
      <c r="H40" s="88"/>
      <c r="I40" s="94"/>
      <c r="J40" s="88"/>
      <c r="K40" s="88"/>
      <c r="L40" s="88"/>
      <c r="M40" s="88"/>
      <c r="N40" s="88"/>
      <c r="O40" s="88"/>
      <c r="P40" s="88"/>
      <c r="Q40" s="88"/>
      <c r="R40" s="90">
        <f t="shared" si="0"/>
        <v>0</v>
      </c>
      <c r="S40" s="85">
        <f t="shared" si="1"/>
        <v>0</v>
      </c>
    </row>
    <row r="41" spans="1:19" ht="39.75" hidden="1" customHeight="1" thickBot="1" x14ac:dyDescent="0.3">
      <c r="A41" s="73"/>
      <c r="B41" s="70" t="s">
        <v>59</v>
      </c>
      <c r="C41" s="80" t="s">
        <v>23</v>
      </c>
      <c r="D41" s="86"/>
      <c r="E41" s="87"/>
      <c r="F41" s="88"/>
      <c r="G41" s="88"/>
      <c r="H41" s="88"/>
      <c r="I41" s="94"/>
      <c r="J41" s="88"/>
      <c r="K41" s="88"/>
      <c r="L41" s="88"/>
      <c r="M41" s="88"/>
      <c r="N41" s="88"/>
      <c r="O41" s="88"/>
      <c r="P41" s="88"/>
      <c r="Q41" s="88"/>
      <c r="R41" s="90">
        <f t="shared" si="0"/>
        <v>0</v>
      </c>
      <c r="S41" s="85">
        <f t="shared" si="1"/>
        <v>0</v>
      </c>
    </row>
    <row r="42" spans="1:19" ht="39.75" hidden="1" customHeight="1" thickBot="1" x14ac:dyDescent="0.3">
      <c r="A42" s="73"/>
      <c r="B42" s="70" t="s">
        <v>109</v>
      </c>
      <c r="C42" s="80" t="s">
        <v>23</v>
      </c>
      <c r="D42" s="86"/>
      <c r="E42" s="87"/>
      <c r="F42" s="88"/>
      <c r="G42" s="88"/>
      <c r="H42" s="88"/>
      <c r="I42" s="94"/>
      <c r="J42" s="88"/>
      <c r="K42" s="88"/>
      <c r="L42" s="88"/>
      <c r="M42" s="88"/>
      <c r="N42" s="88"/>
      <c r="O42" s="88"/>
      <c r="P42" s="88"/>
      <c r="Q42" s="88"/>
      <c r="R42" s="90">
        <f t="shared" si="0"/>
        <v>0</v>
      </c>
      <c r="S42" s="85">
        <f t="shared" si="1"/>
        <v>0</v>
      </c>
    </row>
    <row r="43" spans="1:19" ht="39.75" hidden="1" customHeight="1" thickBot="1" x14ac:dyDescent="0.3">
      <c r="A43" s="73"/>
      <c r="B43" s="70" t="s">
        <v>110</v>
      </c>
      <c r="C43" s="80"/>
      <c r="D43" s="86"/>
      <c r="E43" s="87"/>
      <c r="F43" s="88"/>
      <c r="G43" s="88"/>
      <c r="H43" s="88"/>
      <c r="I43" s="94"/>
      <c r="J43" s="88"/>
      <c r="K43" s="88"/>
      <c r="L43" s="88"/>
      <c r="M43" s="88"/>
      <c r="N43" s="88"/>
      <c r="O43" s="88"/>
      <c r="P43" s="88"/>
      <c r="Q43" s="88"/>
      <c r="R43" s="90">
        <f t="shared" si="0"/>
        <v>0</v>
      </c>
      <c r="S43" s="85">
        <f t="shared" si="1"/>
        <v>0</v>
      </c>
    </row>
    <row r="44" spans="1:19" ht="39.950000000000003" customHeight="1" thickBot="1" x14ac:dyDescent="0.3">
      <c r="A44" s="73"/>
      <c r="B44" s="70" t="s">
        <v>60</v>
      </c>
      <c r="C44" s="80">
        <v>897</v>
      </c>
      <c r="D44" s="86">
        <v>22188933</v>
      </c>
      <c r="E44" s="87">
        <v>22188933</v>
      </c>
      <c r="F44" s="88"/>
      <c r="G44" s="88"/>
      <c r="H44" s="88">
        <v>7396311</v>
      </c>
      <c r="I44" s="94">
        <v>14792622</v>
      </c>
      <c r="J44" s="88"/>
      <c r="K44" s="88"/>
      <c r="L44" s="88"/>
      <c r="M44" s="88"/>
      <c r="N44" s="88"/>
      <c r="O44" s="88"/>
      <c r="P44" s="88"/>
      <c r="Q44" s="88"/>
      <c r="R44" s="90">
        <f t="shared" si="0"/>
        <v>22188933</v>
      </c>
      <c r="S44" s="85">
        <f t="shared" si="1"/>
        <v>0</v>
      </c>
    </row>
    <row r="45" spans="1:19" ht="39.950000000000003" customHeight="1" thickBot="1" x14ac:dyDescent="0.3">
      <c r="A45" s="73"/>
      <c r="B45" s="70" t="s">
        <v>111</v>
      </c>
      <c r="C45" s="80"/>
      <c r="D45" s="86"/>
      <c r="E45" s="87"/>
      <c r="F45" s="88"/>
      <c r="G45" s="88"/>
      <c r="H45" s="88"/>
      <c r="I45" s="94"/>
      <c r="J45" s="88"/>
      <c r="K45" s="88"/>
      <c r="L45" s="88"/>
      <c r="M45" s="88"/>
      <c r="N45" s="88"/>
      <c r="O45" s="88"/>
      <c r="P45" s="88"/>
      <c r="Q45" s="88"/>
      <c r="R45" s="90">
        <f t="shared" si="0"/>
        <v>0</v>
      </c>
      <c r="S45" s="85">
        <f t="shared" si="1"/>
        <v>0</v>
      </c>
    </row>
    <row r="46" spans="1:19" ht="39.950000000000003" customHeight="1" thickBot="1" x14ac:dyDescent="0.3">
      <c r="A46" s="73"/>
      <c r="B46" s="70" t="s">
        <v>61</v>
      </c>
      <c r="C46" s="80">
        <v>946</v>
      </c>
      <c r="D46" s="114">
        <v>1505280</v>
      </c>
      <c r="E46" s="87">
        <v>1053696</v>
      </c>
      <c r="F46" s="88"/>
      <c r="G46" s="88"/>
      <c r="H46" s="88">
        <v>1053696</v>
      </c>
      <c r="I46" s="94"/>
      <c r="J46" s="88"/>
      <c r="K46" s="88"/>
      <c r="L46" s="88"/>
      <c r="M46" s="88"/>
      <c r="N46" s="88"/>
      <c r="O46" s="88"/>
      <c r="P46" s="88"/>
      <c r="Q46" s="88"/>
      <c r="R46" s="90">
        <f t="shared" si="0"/>
        <v>1053696</v>
      </c>
      <c r="S46" s="85">
        <f t="shared" si="1"/>
        <v>0</v>
      </c>
    </row>
    <row r="47" spans="1:19" ht="39.950000000000003" customHeight="1" thickBot="1" x14ac:dyDescent="0.3">
      <c r="A47" s="73"/>
      <c r="B47" s="70" t="s">
        <v>62</v>
      </c>
      <c r="C47" s="80">
        <v>946</v>
      </c>
      <c r="D47" s="114">
        <v>10509590</v>
      </c>
      <c r="E47" s="87">
        <v>7356712.9999999991</v>
      </c>
      <c r="F47" s="88"/>
      <c r="G47" s="88"/>
      <c r="H47" s="88">
        <v>7356712.9999999991</v>
      </c>
      <c r="I47" s="94"/>
      <c r="J47" s="88"/>
      <c r="K47" s="88"/>
      <c r="L47" s="88"/>
      <c r="M47" s="88"/>
      <c r="N47" s="88"/>
      <c r="O47" s="88"/>
      <c r="P47" s="88"/>
      <c r="Q47" s="88"/>
      <c r="R47" s="90">
        <f t="shared" si="0"/>
        <v>7356712.9999999991</v>
      </c>
      <c r="S47" s="85">
        <f t="shared" si="1"/>
        <v>0</v>
      </c>
    </row>
    <row r="48" spans="1:19" ht="39" customHeight="1" thickBot="1" x14ac:dyDescent="0.3">
      <c r="A48" s="73"/>
      <c r="B48" s="70" t="s">
        <v>112</v>
      </c>
      <c r="C48" s="80"/>
      <c r="D48" s="114"/>
      <c r="E48" s="87"/>
      <c r="F48" s="88"/>
      <c r="G48" s="88"/>
      <c r="H48" s="88"/>
      <c r="I48" s="94"/>
      <c r="J48" s="88"/>
      <c r="K48" s="88"/>
      <c r="L48" s="88"/>
      <c r="M48" s="88"/>
      <c r="N48" s="88"/>
      <c r="O48" s="88"/>
      <c r="P48" s="88"/>
      <c r="Q48" s="88"/>
      <c r="R48" s="90"/>
      <c r="S48" s="85"/>
    </row>
    <row r="49" spans="1:19" ht="39.75" hidden="1" customHeight="1" thickBot="1" x14ac:dyDescent="0.3">
      <c r="A49" s="73"/>
      <c r="B49" s="70" t="s">
        <v>113</v>
      </c>
      <c r="C49" s="80"/>
      <c r="D49" s="114"/>
      <c r="E49" s="87"/>
      <c r="F49" s="88"/>
      <c r="G49" s="88"/>
      <c r="H49" s="88"/>
      <c r="I49" s="94"/>
      <c r="J49" s="88"/>
      <c r="K49" s="88"/>
      <c r="L49" s="88"/>
      <c r="M49" s="88"/>
      <c r="N49" s="88"/>
      <c r="O49" s="88"/>
      <c r="P49" s="88"/>
      <c r="Q49" s="88"/>
      <c r="R49" s="90">
        <f t="shared" si="0"/>
        <v>0</v>
      </c>
      <c r="S49" s="85">
        <f t="shared" si="1"/>
        <v>0</v>
      </c>
    </row>
    <row r="50" spans="1:19" ht="39.950000000000003" customHeight="1" thickBot="1" x14ac:dyDescent="0.3">
      <c r="A50" s="73"/>
      <c r="B50" s="70" t="s">
        <v>114</v>
      </c>
      <c r="C50" s="80">
        <v>2303</v>
      </c>
      <c r="D50" s="86">
        <v>13798889</v>
      </c>
      <c r="E50" s="87"/>
      <c r="F50" s="88"/>
      <c r="G50" s="88"/>
      <c r="H50" s="88"/>
      <c r="I50" s="94"/>
      <c r="J50" s="88"/>
      <c r="K50" s="88"/>
      <c r="L50" s="88"/>
      <c r="M50" s="88"/>
      <c r="N50" s="88"/>
      <c r="O50" s="88"/>
      <c r="P50" s="88"/>
      <c r="Q50" s="88"/>
      <c r="R50" s="90">
        <f t="shared" si="0"/>
        <v>0</v>
      </c>
      <c r="S50" s="85">
        <f t="shared" si="1"/>
        <v>0</v>
      </c>
    </row>
    <row r="51" spans="1:19" ht="33.75" customHeight="1" thickBot="1" x14ac:dyDescent="0.3">
      <c r="A51" s="73"/>
      <c r="B51" s="70" t="s">
        <v>115</v>
      </c>
      <c r="C51" s="80"/>
      <c r="D51" s="86"/>
      <c r="E51" s="87"/>
      <c r="F51" s="88"/>
      <c r="G51" s="88"/>
      <c r="H51" s="88"/>
      <c r="I51" s="94"/>
      <c r="J51" s="88"/>
      <c r="K51" s="88"/>
      <c r="L51" s="88"/>
      <c r="M51" s="88"/>
      <c r="N51" s="88"/>
      <c r="O51" s="88"/>
      <c r="P51" s="88"/>
      <c r="Q51" s="88"/>
      <c r="R51" s="90">
        <f t="shared" si="0"/>
        <v>0</v>
      </c>
      <c r="S51" s="85">
        <f t="shared" si="1"/>
        <v>0</v>
      </c>
    </row>
    <row r="52" spans="1:19" ht="39.75" hidden="1" customHeight="1" thickBot="1" x14ac:dyDescent="0.3">
      <c r="A52" s="73"/>
      <c r="B52" s="70" t="s">
        <v>116</v>
      </c>
      <c r="C52" s="80"/>
      <c r="D52" s="86"/>
      <c r="E52" s="87"/>
      <c r="F52" s="88"/>
      <c r="G52" s="88"/>
      <c r="H52" s="88"/>
      <c r="I52" s="94"/>
      <c r="J52" s="88"/>
      <c r="K52" s="88"/>
      <c r="L52" s="88"/>
      <c r="M52" s="88"/>
      <c r="N52" s="88"/>
      <c r="O52" s="88"/>
      <c r="P52" s="88"/>
      <c r="Q52" s="88"/>
      <c r="R52" s="90">
        <f t="shared" si="0"/>
        <v>0</v>
      </c>
      <c r="S52" s="85">
        <f t="shared" si="1"/>
        <v>0</v>
      </c>
    </row>
    <row r="53" spans="1:19" ht="39.75" hidden="1" customHeight="1" thickBot="1" x14ac:dyDescent="0.3">
      <c r="A53" s="73"/>
      <c r="B53" s="70" t="s">
        <v>117</v>
      </c>
      <c r="C53" s="80"/>
      <c r="D53" s="86"/>
      <c r="E53" s="87"/>
      <c r="F53" s="88"/>
      <c r="G53" s="88"/>
      <c r="H53" s="88"/>
      <c r="I53" s="94"/>
      <c r="J53" s="88"/>
      <c r="K53" s="88"/>
      <c r="L53" s="88"/>
      <c r="M53" s="88"/>
      <c r="N53" s="88"/>
      <c r="O53" s="88"/>
      <c r="P53" s="88"/>
      <c r="Q53" s="88"/>
      <c r="R53" s="90">
        <f t="shared" si="0"/>
        <v>0</v>
      </c>
      <c r="S53" s="85">
        <f t="shared" si="1"/>
        <v>0</v>
      </c>
    </row>
    <row r="54" spans="1:19" ht="39.75" hidden="1" customHeight="1" thickBot="1" x14ac:dyDescent="0.3">
      <c r="A54" s="73"/>
      <c r="B54" s="70" t="s">
        <v>118</v>
      </c>
      <c r="C54" s="80"/>
      <c r="D54" s="86"/>
      <c r="E54" s="87"/>
      <c r="F54" s="88"/>
      <c r="G54" s="88"/>
      <c r="H54" s="88"/>
      <c r="I54" s="94"/>
      <c r="J54" s="88"/>
      <c r="K54" s="88"/>
      <c r="L54" s="88"/>
      <c r="M54" s="88"/>
      <c r="N54" s="88"/>
      <c r="O54" s="88"/>
      <c r="P54" s="88"/>
      <c r="Q54" s="88"/>
      <c r="R54" s="90">
        <f t="shared" si="0"/>
        <v>0</v>
      </c>
      <c r="S54" s="85">
        <f t="shared" si="1"/>
        <v>0</v>
      </c>
    </row>
    <row r="55" spans="1:19" ht="39.75" hidden="1" customHeight="1" thickBot="1" x14ac:dyDescent="0.3">
      <c r="A55" s="73"/>
      <c r="B55" s="70" t="s">
        <v>119</v>
      </c>
      <c r="C55" s="80"/>
      <c r="D55" s="92"/>
      <c r="E55" s="87"/>
      <c r="F55" s="88"/>
      <c r="G55" s="88"/>
      <c r="H55" s="88"/>
      <c r="I55" s="94"/>
      <c r="J55" s="88"/>
      <c r="K55" s="88"/>
      <c r="L55" s="88"/>
      <c r="M55" s="88"/>
      <c r="N55" s="88"/>
      <c r="O55" s="88"/>
      <c r="P55" s="88"/>
      <c r="Q55" s="88"/>
      <c r="R55" s="90">
        <f t="shared" si="0"/>
        <v>0</v>
      </c>
      <c r="S55" s="85">
        <f t="shared" si="1"/>
        <v>0</v>
      </c>
    </row>
    <row r="56" spans="1:19" ht="39.950000000000003" customHeight="1" thickBot="1" x14ac:dyDescent="0.3">
      <c r="A56" s="73"/>
      <c r="B56" s="70" t="s">
        <v>28</v>
      </c>
      <c r="C56" s="80">
        <v>1291</v>
      </c>
      <c r="D56" s="115">
        <v>98839</v>
      </c>
      <c r="E56" s="87">
        <v>69187.299999999988</v>
      </c>
      <c r="F56" s="88"/>
      <c r="G56" s="88"/>
      <c r="H56" s="88">
        <v>69187</v>
      </c>
      <c r="I56" s="94"/>
      <c r="J56" s="88"/>
      <c r="K56" s="88"/>
      <c r="L56" s="88"/>
      <c r="M56" s="88"/>
      <c r="N56" s="88"/>
      <c r="O56" s="88"/>
      <c r="P56" s="88"/>
      <c r="Q56" s="88"/>
      <c r="R56" s="90">
        <f t="shared" si="0"/>
        <v>69187</v>
      </c>
      <c r="S56" s="85">
        <f t="shared" si="1"/>
        <v>0.29999999998835847</v>
      </c>
    </row>
    <row r="57" spans="1:19" ht="39.950000000000003" customHeight="1" thickBot="1" x14ac:dyDescent="0.3">
      <c r="A57" s="73"/>
      <c r="B57" s="70" t="s">
        <v>29</v>
      </c>
      <c r="C57" s="80">
        <v>1291</v>
      </c>
      <c r="D57" s="86">
        <v>8334900</v>
      </c>
      <c r="E57" s="87">
        <v>5834430</v>
      </c>
      <c r="F57" s="88"/>
      <c r="G57" s="88"/>
      <c r="H57" s="88">
        <f>+D57*U9</f>
        <v>0</v>
      </c>
      <c r="I57" s="94"/>
      <c r="J57" s="88"/>
      <c r="K57" s="88"/>
      <c r="L57" s="88"/>
      <c r="M57" s="88"/>
      <c r="N57" s="88"/>
      <c r="O57" s="88"/>
      <c r="P57" s="88"/>
      <c r="Q57" s="88"/>
      <c r="R57" s="90">
        <f t="shared" si="0"/>
        <v>0</v>
      </c>
      <c r="S57" s="85">
        <f t="shared" si="1"/>
        <v>5834430</v>
      </c>
    </row>
    <row r="58" spans="1:19" ht="35.25" customHeight="1" thickBot="1" x14ac:dyDescent="0.3">
      <c r="A58" s="73"/>
      <c r="B58" s="70" t="s">
        <v>120</v>
      </c>
      <c r="C58" s="80"/>
      <c r="D58" s="114"/>
      <c r="E58" s="87"/>
      <c r="F58" s="88"/>
      <c r="G58" s="88"/>
      <c r="H58" s="88"/>
      <c r="I58" s="94"/>
      <c r="J58" s="88"/>
      <c r="K58" s="88"/>
      <c r="L58" s="88"/>
      <c r="M58" s="88"/>
      <c r="N58" s="88"/>
      <c r="O58" s="88"/>
      <c r="P58" s="88"/>
      <c r="Q58" s="88"/>
      <c r="R58" s="90">
        <f t="shared" si="0"/>
        <v>0</v>
      </c>
      <c r="S58" s="85">
        <f t="shared" si="1"/>
        <v>0</v>
      </c>
    </row>
    <row r="59" spans="1:19" ht="39.75" hidden="1" customHeight="1" thickBot="1" x14ac:dyDescent="0.3">
      <c r="A59" s="73"/>
      <c r="B59" s="70" t="s">
        <v>121</v>
      </c>
      <c r="C59" s="80"/>
      <c r="D59" s="92"/>
      <c r="E59" s="87"/>
      <c r="F59" s="88"/>
      <c r="G59" s="88"/>
      <c r="H59" s="88"/>
      <c r="I59" s="94"/>
      <c r="J59" s="88"/>
      <c r="K59" s="88"/>
      <c r="L59" s="88"/>
      <c r="M59" s="88"/>
      <c r="N59" s="88"/>
      <c r="O59" s="88"/>
      <c r="P59" s="88"/>
      <c r="Q59" s="88"/>
      <c r="R59" s="90">
        <f t="shared" si="0"/>
        <v>0</v>
      </c>
      <c r="S59" s="85">
        <f t="shared" si="1"/>
        <v>0</v>
      </c>
    </row>
    <row r="60" spans="1:19" ht="39.75" hidden="1" customHeight="1" thickBot="1" x14ac:dyDescent="0.3">
      <c r="A60" s="73"/>
      <c r="B60" s="70" t="s">
        <v>122</v>
      </c>
      <c r="C60" s="80"/>
      <c r="D60" s="92"/>
      <c r="E60" s="87"/>
      <c r="F60" s="88"/>
      <c r="G60" s="88"/>
      <c r="H60" s="88"/>
      <c r="I60" s="94"/>
      <c r="J60" s="88"/>
      <c r="K60" s="88"/>
      <c r="L60" s="88"/>
      <c r="M60" s="88"/>
      <c r="N60" s="88"/>
      <c r="O60" s="88"/>
      <c r="P60" s="88"/>
      <c r="Q60" s="88"/>
      <c r="R60" s="90">
        <f t="shared" si="0"/>
        <v>0</v>
      </c>
      <c r="S60" s="85">
        <f t="shared" si="1"/>
        <v>0</v>
      </c>
    </row>
    <row r="61" spans="1:19" ht="39.75" hidden="1" customHeight="1" thickBot="1" x14ac:dyDescent="0.3">
      <c r="A61" s="73"/>
      <c r="B61" s="70" t="s">
        <v>123</v>
      </c>
      <c r="C61" s="80"/>
      <c r="D61" s="93"/>
      <c r="E61" s="87"/>
      <c r="F61" s="88"/>
      <c r="G61" s="88"/>
      <c r="H61" s="88"/>
      <c r="I61" s="94"/>
      <c r="J61" s="88"/>
      <c r="K61" s="88"/>
      <c r="L61" s="88"/>
      <c r="M61" s="88"/>
      <c r="N61" s="88"/>
      <c r="O61" s="88"/>
      <c r="P61" s="88"/>
      <c r="Q61" s="88"/>
      <c r="R61" s="90">
        <f t="shared" si="0"/>
        <v>0</v>
      </c>
      <c r="S61" s="85">
        <f t="shared" si="1"/>
        <v>0</v>
      </c>
    </row>
    <row r="62" spans="1:19" ht="39.950000000000003" customHeight="1" thickBot="1" x14ac:dyDescent="0.3">
      <c r="A62" s="73"/>
      <c r="B62" s="70" t="s">
        <v>30</v>
      </c>
      <c r="C62" s="80">
        <v>1522</v>
      </c>
      <c r="D62" s="93">
        <v>1611617</v>
      </c>
      <c r="E62" s="87">
        <f>+I62</f>
        <v>1128131.8999999999</v>
      </c>
      <c r="F62" s="88"/>
      <c r="G62" s="88"/>
      <c r="H62" s="88"/>
      <c r="I62" s="94">
        <v>1128131.8999999999</v>
      </c>
      <c r="J62" s="88"/>
      <c r="K62" s="88"/>
      <c r="L62" s="88"/>
      <c r="M62" s="88"/>
      <c r="N62" s="88"/>
      <c r="O62" s="88"/>
      <c r="P62" s="88"/>
      <c r="Q62" s="88"/>
      <c r="R62" s="90">
        <f t="shared" si="0"/>
        <v>1128131.8999999999</v>
      </c>
      <c r="S62" s="85">
        <f t="shared" si="1"/>
        <v>0</v>
      </c>
    </row>
    <row r="63" spans="1:19" ht="39.950000000000003" customHeight="1" thickBot="1" x14ac:dyDescent="0.3">
      <c r="A63" s="73"/>
      <c r="B63" s="70" t="s">
        <v>73</v>
      </c>
      <c r="C63" s="80"/>
      <c r="D63" s="93"/>
      <c r="E63" s="87"/>
      <c r="F63" s="88"/>
      <c r="G63" s="88"/>
      <c r="H63" s="88"/>
      <c r="I63" s="94"/>
      <c r="J63" s="88"/>
      <c r="K63" s="88"/>
      <c r="L63" s="88"/>
      <c r="M63" s="88"/>
      <c r="N63" s="88"/>
      <c r="O63" s="88"/>
      <c r="P63" s="88"/>
      <c r="Q63" s="88"/>
      <c r="R63" s="90">
        <f t="shared" si="0"/>
        <v>0</v>
      </c>
      <c r="S63" s="85">
        <f t="shared" si="1"/>
        <v>0</v>
      </c>
    </row>
    <row r="64" spans="1:19" ht="39.950000000000003" customHeight="1" thickBot="1" x14ac:dyDescent="0.3">
      <c r="A64" s="73"/>
      <c r="B64" s="70" t="s">
        <v>182</v>
      </c>
      <c r="C64" s="80">
        <v>1522</v>
      </c>
      <c r="D64" s="93">
        <v>5076966</v>
      </c>
      <c r="E64" s="87">
        <f>+I64</f>
        <v>3553876.1999999997</v>
      </c>
      <c r="F64" s="88"/>
      <c r="G64" s="88"/>
      <c r="H64" s="88"/>
      <c r="I64" s="94">
        <v>3553876.1999999997</v>
      </c>
      <c r="J64" s="88"/>
      <c r="K64" s="88"/>
      <c r="L64" s="88"/>
      <c r="M64" s="88"/>
      <c r="N64" s="88"/>
      <c r="O64" s="88"/>
      <c r="P64" s="88"/>
      <c r="Q64" s="88"/>
      <c r="R64" s="90">
        <f t="shared" si="0"/>
        <v>3553876.1999999997</v>
      </c>
      <c r="S64" s="85">
        <f t="shared" si="1"/>
        <v>0</v>
      </c>
    </row>
    <row r="65" spans="1:19" ht="39.950000000000003" customHeight="1" thickBot="1" x14ac:dyDescent="0.3">
      <c r="A65" s="73"/>
      <c r="B65" s="70" t="s">
        <v>32</v>
      </c>
      <c r="C65" s="80">
        <v>1522</v>
      </c>
      <c r="D65" s="93">
        <v>21434040</v>
      </c>
      <c r="E65" s="87">
        <f>+I65</f>
        <v>15003827.999999998</v>
      </c>
      <c r="F65" s="88"/>
      <c r="G65" s="88"/>
      <c r="H65" s="88"/>
      <c r="I65" s="94">
        <v>15003827.999999998</v>
      </c>
      <c r="J65" s="88"/>
      <c r="K65" s="88"/>
      <c r="L65" s="88"/>
      <c r="M65" s="88"/>
      <c r="N65" s="88"/>
      <c r="O65" s="88"/>
      <c r="P65" s="88"/>
      <c r="Q65" s="88"/>
      <c r="R65" s="90">
        <f t="shared" si="0"/>
        <v>15003827.999999998</v>
      </c>
      <c r="S65" s="85">
        <f t="shared" si="1"/>
        <v>0</v>
      </c>
    </row>
    <row r="66" spans="1:19" ht="39.950000000000003" customHeight="1" thickBot="1" x14ac:dyDescent="0.3">
      <c r="A66" s="73"/>
      <c r="B66" s="70" t="s">
        <v>33</v>
      </c>
      <c r="C66" s="80">
        <v>1292</v>
      </c>
      <c r="D66" s="114">
        <v>1264156</v>
      </c>
      <c r="E66" s="87">
        <v>884909</v>
      </c>
      <c r="F66" s="88"/>
      <c r="G66" s="88"/>
      <c r="H66" s="88">
        <v>884909</v>
      </c>
      <c r="I66" s="94"/>
      <c r="J66" s="88"/>
      <c r="K66" s="88"/>
      <c r="L66" s="88"/>
      <c r="M66" s="88"/>
      <c r="N66" s="88"/>
      <c r="O66" s="88"/>
      <c r="P66" s="88"/>
      <c r="Q66" s="88"/>
      <c r="R66" s="90">
        <f t="shared" si="0"/>
        <v>884909</v>
      </c>
      <c r="S66" s="85">
        <f t="shared" si="1"/>
        <v>0</v>
      </c>
    </row>
    <row r="67" spans="1:19" ht="36.75" customHeight="1" thickBot="1" x14ac:dyDescent="0.3">
      <c r="A67" s="73"/>
      <c r="B67" s="70" t="s">
        <v>125</v>
      </c>
      <c r="C67" s="80"/>
      <c r="D67" s="86"/>
      <c r="E67" s="87"/>
      <c r="F67" s="88"/>
      <c r="G67" s="88"/>
      <c r="H67" s="88"/>
      <c r="I67" s="94"/>
      <c r="J67" s="88"/>
      <c r="K67" s="88"/>
      <c r="L67" s="88"/>
      <c r="M67" s="88"/>
      <c r="N67" s="88"/>
      <c r="O67" s="88"/>
      <c r="P67" s="88"/>
      <c r="Q67" s="88"/>
      <c r="R67" s="90">
        <f t="shared" si="0"/>
        <v>0</v>
      </c>
      <c r="S67" s="85">
        <f t="shared" si="1"/>
        <v>0</v>
      </c>
    </row>
    <row r="68" spans="1:19" ht="39.75" hidden="1" customHeight="1" thickBot="1" x14ac:dyDescent="0.3">
      <c r="A68" s="73"/>
      <c r="B68" s="70" t="s">
        <v>126</v>
      </c>
      <c r="C68" s="80"/>
      <c r="D68" s="86"/>
      <c r="E68" s="87"/>
      <c r="F68" s="88"/>
      <c r="G68" s="88"/>
      <c r="H68" s="88"/>
      <c r="I68" s="94"/>
      <c r="J68" s="88"/>
      <c r="K68" s="88"/>
      <c r="L68" s="88"/>
      <c r="M68" s="88"/>
      <c r="N68" s="88"/>
      <c r="O68" s="88"/>
      <c r="P68" s="88"/>
      <c r="Q68" s="88"/>
      <c r="R68" s="90">
        <f t="shared" si="0"/>
        <v>0</v>
      </c>
      <c r="S68" s="85">
        <f t="shared" si="1"/>
        <v>0</v>
      </c>
    </row>
    <row r="69" spans="1:19" ht="36.75" hidden="1" customHeight="1" thickBot="1" x14ac:dyDescent="0.3">
      <c r="A69" s="73"/>
      <c r="B69" s="70" t="s">
        <v>127</v>
      </c>
      <c r="C69" s="80"/>
      <c r="D69" s="86"/>
      <c r="E69" s="87"/>
      <c r="F69" s="88"/>
      <c r="G69" s="88"/>
      <c r="H69" s="88"/>
      <c r="I69" s="94"/>
      <c r="J69" s="88"/>
      <c r="K69" s="88"/>
      <c r="L69" s="88"/>
      <c r="M69" s="116"/>
      <c r="N69" s="88"/>
      <c r="O69" s="88"/>
      <c r="P69" s="88"/>
      <c r="Q69" s="88"/>
      <c r="R69" s="90">
        <f t="shared" si="0"/>
        <v>0</v>
      </c>
      <c r="S69" s="85">
        <f t="shared" si="1"/>
        <v>0</v>
      </c>
    </row>
    <row r="70" spans="1:19" ht="39.75" hidden="1" customHeight="1" thickBot="1" x14ac:dyDescent="0.3">
      <c r="A70" s="73"/>
      <c r="B70" s="70" t="s">
        <v>128</v>
      </c>
      <c r="C70" s="80"/>
      <c r="D70" s="86"/>
      <c r="E70" s="87"/>
      <c r="F70" s="88"/>
      <c r="G70" s="88"/>
      <c r="H70" s="88"/>
      <c r="I70" s="94"/>
      <c r="J70" s="88"/>
      <c r="K70" s="88"/>
      <c r="L70" s="88"/>
      <c r="M70" s="88"/>
      <c r="N70" s="88"/>
      <c r="O70" s="88"/>
      <c r="P70" s="88"/>
      <c r="Q70" s="88"/>
      <c r="R70" s="90">
        <f t="shared" si="0"/>
        <v>0</v>
      </c>
      <c r="S70" s="85">
        <f t="shared" si="1"/>
        <v>0</v>
      </c>
    </row>
    <row r="71" spans="1:19" ht="39.75" hidden="1" customHeight="1" thickBot="1" x14ac:dyDescent="0.3">
      <c r="A71" s="73"/>
      <c r="B71" s="70" t="s">
        <v>64</v>
      </c>
      <c r="C71" s="80"/>
      <c r="D71" s="86"/>
      <c r="E71" s="87"/>
      <c r="F71" s="88"/>
      <c r="G71" s="88"/>
      <c r="H71" s="88"/>
      <c r="I71" s="94"/>
      <c r="J71" s="88"/>
      <c r="K71" s="88"/>
      <c r="L71" s="88"/>
      <c r="M71" s="88"/>
      <c r="N71" s="88"/>
      <c r="O71" s="88"/>
      <c r="P71" s="88"/>
      <c r="Q71" s="88"/>
      <c r="R71" s="90">
        <f t="shared" si="0"/>
        <v>0</v>
      </c>
      <c r="S71" s="85">
        <f t="shared" si="1"/>
        <v>0</v>
      </c>
    </row>
    <row r="72" spans="1:19" ht="39.75" hidden="1" customHeight="1" thickBot="1" x14ac:dyDescent="0.3">
      <c r="A72" s="73"/>
      <c r="B72" s="70" t="s">
        <v>34</v>
      </c>
      <c r="C72" s="80"/>
      <c r="D72" s="86"/>
      <c r="E72" s="87"/>
      <c r="F72" s="88"/>
      <c r="G72" s="88"/>
      <c r="H72" s="88"/>
      <c r="I72" s="94"/>
      <c r="J72" s="88"/>
      <c r="K72" s="88"/>
      <c r="L72" s="88"/>
      <c r="M72" s="88"/>
      <c r="N72" s="88"/>
      <c r="O72" s="88"/>
      <c r="P72" s="88"/>
      <c r="Q72" s="88"/>
      <c r="R72" s="90">
        <f t="shared" si="0"/>
        <v>0</v>
      </c>
      <c r="S72" s="85">
        <f t="shared" si="1"/>
        <v>0</v>
      </c>
    </row>
    <row r="73" spans="1:19" ht="39.950000000000003" customHeight="1" thickBot="1" x14ac:dyDescent="0.3">
      <c r="A73" s="73"/>
      <c r="B73" s="70" t="s">
        <v>35</v>
      </c>
      <c r="C73" s="80">
        <v>1521</v>
      </c>
      <c r="D73" s="86">
        <v>29672159</v>
      </c>
      <c r="E73" s="87"/>
      <c r="F73" s="88"/>
      <c r="G73" s="88"/>
      <c r="H73" s="88"/>
      <c r="I73" s="94"/>
      <c r="J73" s="88"/>
      <c r="K73" s="88"/>
      <c r="L73" s="88"/>
      <c r="M73" s="88"/>
      <c r="N73" s="88"/>
      <c r="O73" s="88"/>
      <c r="P73" s="88"/>
      <c r="Q73" s="88"/>
      <c r="R73" s="90">
        <f t="shared" si="0"/>
        <v>0</v>
      </c>
      <c r="S73" s="85">
        <f t="shared" si="1"/>
        <v>0</v>
      </c>
    </row>
    <row r="74" spans="1:19" ht="39" customHeight="1" thickBot="1" x14ac:dyDescent="0.3">
      <c r="A74" s="73"/>
      <c r="B74" s="70" t="s">
        <v>129</v>
      </c>
      <c r="C74" s="80"/>
      <c r="D74" s="86"/>
      <c r="E74" s="87"/>
      <c r="F74" s="88"/>
      <c r="G74" s="88"/>
      <c r="H74" s="88"/>
      <c r="I74" s="94"/>
      <c r="J74" s="88"/>
      <c r="K74" s="88"/>
      <c r="L74" s="88"/>
      <c r="M74" s="88"/>
      <c r="N74" s="88"/>
      <c r="O74" s="88"/>
      <c r="P74" s="88"/>
      <c r="Q74" s="88"/>
      <c r="R74" s="90">
        <f t="shared" si="0"/>
        <v>0</v>
      </c>
      <c r="S74" s="85">
        <f t="shared" si="1"/>
        <v>0</v>
      </c>
    </row>
    <row r="75" spans="1:19" ht="39.75" hidden="1" customHeight="1" thickBot="1" x14ac:dyDescent="0.3">
      <c r="A75" s="73"/>
      <c r="B75" s="70" t="s">
        <v>130</v>
      </c>
      <c r="C75" s="80"/>
      <c r="D75" s="86"/>
      <c r="E75" s="87"/>
      <c r="F75" s="88"/>
      <c r="G75" s="88"/>
      <c r="H75" s="88"/>
      <c r="I75" s="94"/>
      <c r="J75" s="88"/>
      <c r="K75" s="88"/>
      <c r="L75" s="88"/>
      <c r="M75" s="88"/>
      <c r="N75" s="88"/>
      <c r="O75" s="88"/>
      <c r="P75" s="88"/>
      <c r="Q75" s="88"/>
      <c r="R75" s="90">
        <f t="shared" si="0"/>
        <v>0</v>
      </c>
      <c r="S75" s="85">
        <f t="shared" si="1"/>
        <v>0</v>
      </c>
    </row>
    <row r="76" spans="1:19" ht="39.950000000000003" customHeight="1" thickBot="1" x14ac:dyDescent="0.3">
      <c r="A76" s="73"/>
      <c r="B76" s="70" t="s">
        <v>36</v>
      </c>
      <c r="C76" s="80">
        <v>2304</v>
      </c>
      <c r="D76" s="86">
        <v>1290417</v>
      </c>
      <c r="E76" s="87"/>
      <c r="F76" s="88"/>
      <c r="G76" s="88"/>
      <c r="H76" s="88"/>
      <c r="I76" s="94"/>
      <c r="J76" s="88"/>
      <c r="K76" s="88"/>
      <c r="L76" s="88"/>
      <c r="M76" s="88"/>
      <c r="N76" s="88"/>
      <c r="O76" s="88"/>
      <c r="P76" s="88"/>
      <c r="Q76" s="88"/>
      <c r="R76" s="90">
        <f t="shared" si="0"/>
        <v>0</v>
      </c>
      <c r="S76" s="85">
        <f t="shared" si="1"/>
        <v>0</v>
      </c>
    </row>
    <row r="77" spans="1:19" ht="36.75" customHeight="1" thickBot="1" x14ac:dyDescent="0.3">
      <c r="A77" s="73"/>
      <c r="B77" s="70" t="s">
        <v>65</v>
      </c>
      <c r="C77" s="80"/>
      <c r="D77" s="86"/>
      <c r="E77" s="87"/>
      <c r="F77" s="88"/>
      <c r="G77" s="88"/>
      <c r="H77" s="88"/>
      <c r="I77" s="94"/>
      <c r="J77" s="88"/>
      <c r="K77" s="88"/>
      <c r="L77" s="88"/>
      <c r="M77" s="88"/>
      <c r="N77" s="88"/>
      <c r="O77" s="88"/>
      <c r="P77" s="88"/>
      <c r="Q77" s="88"/>
      <c r="R77" s="90">
        <f t="shared" si="0"/>
        <v>0</v>
      </c>
      <c r="S77" s="85">
        <f t="shared" si="1"/>
        <v>0</v>
      </c>
    </row>
    <row r="78" spans="1:19" ht="39.75" hidden="1" customHeight="1" thickBot="1" x14ac:dyDescent="0.3">
      <c r="A78" s="73"/>
      <c r="B78" s="70" t="s">
        <v>131</v>
      </c>
      <c r="C78" s="80"/>
      <c r="D78" s="86"/>
      <c r="E78" s="87"/>
      <c r="F78" s="88"/>
      <c r="G78" s="88"/>
      <c r="H78" s="88"/>
      <c r="I78" s="94"/>
      <c r="J78" s="88"/>
      <c r="K78" s="88"/>
      <c r="L78" s="88"/>
      <c r="M78" s="88"/>
      <c r="N78" s="88"/>
      <c r="O78" s="88"/>
      <c r="P78" s="88"/>
      <c r="Q78" s="88"/>
      <c r="R78" s="90">
        <f t="shared" si="0"/>
        <v>0</v>
      </c>
      <c r="S78" s="85">
        <f t="shared" si="1"/>
        <v>0</v>
      </c>
    </row>
    <row r="79" spans="1:19" ht="39.75" hidden="1" customHeight="1" thickBot="1" x14ac:dyDescent="0.3">
      <c r="A79" s="73"/>
      <c r="B79" s="70" t="s">
        <v>132</v>
      </c>
      <c r="C79" s="80"/>
      <c r="D79" s="86"/>
      <c r="E79" s="87"/>
      <c r="F79" s="88"/>
      <c r="G79" s="88"/>
      <c r="H79" s="88"/>
      <c r="I79" s="94"/>
      <c r="J79" s="88"/>
      <c r="K79" s="88"/>
      <c r="L79" s="88"/>
      <c r="M79" s="88"/>
      <c r="N79" s="88"/>
      <c r="O79" s="88"/>
      <c r="P79" s="88"/>
      <c r="Q79" s="88"/>
      <c r="R79" s="90">
        <f t="shared" si="0"/>
        <v>0</v>
      </c>
      <c r="S79" s="85">
        <f t="shared" si="1"/>
        <v>0</v>
      </c>
    </row>
    <row r="80" spans="1:19" ht="39.75" hidden="1" customHeight="1" thickBot="1" x14ac:dyDescent="0.3">
      <c r="A80" s="73"/>
      <c r="B80" s="70" t="s">
        <v>66</v>
      </c>
      <c r="C80" s="80"/>
      <c r="D80" s="86"/>
      <c r="E80" s="87"/>
      <c r="F80" s="88"/>
      <c r="G80" s="88"/>
      <c r="H80" s="88"/>
      <c r="I80" s="94"/>
      <c r="J80" s="88"/>
      <c r="K80" s="88"/>
      <c r="L80" s="88"/>
      <c r="M80" s="88"/>
      <c r="N80" s="88"/>
      <c r="O80" s="88"/>
      <c r="P80" s="88"/>
      <c r="Q80" s="88"/>
      <c r="R80" s="90">
        <f t="shared" si="0"/>
        <v>0</v>
      </c>
      <c r="S80" s="85">
        <f t="shared" si="1"/>
        <v>0</v>
      </c>
    </row>
    <row r="81" spans="1:19" ht="39.950000000000003" customHeight="1" thickBot="1" x14ac:dyDescent="0.3">
      <c r="A81" s="73"/>
      <c r="B81" s="70" t="s">
        <v>37</v>
      </c>
      <c r="C81" s="80">
        <v>1523</v>
      </c>
      <c r="D81" s="86">
        <v>9782650</v>
      </c>
      <c r="E81" s="87">
        <f>+I81</f>
        <v>6847855</v>
      </c>
      <c r="F81" s="88"/>
      <c r="G81" s="88"/>
      <c r="H81" s="88"/>
      <c r="I81" s="94">
        <v>6847855</v>
      </c>
      <c r="J81" s="88"/>
      <c r="K81" s="88"/>
      <c r="L81" s="88"/>
      <c r="M81" s="88"/>
      <c r="N81" s="88"/>
      <c r="O81" s="88"/>
      <c r="P81" s="88"/>
      <c r="Q81" s="88"/>
      <c r="R81" s="90">
        <f t="shared" ref="R81:R112" si="4">SUM(F81:Q81)</f>
        <v>6847855</v>
      </c>
      <c r="S81" s="85">
        <f t="shared" si="1"/>
        <v>0</v>
      </c>
    </row>
    <row r="82" spans="1:19" ht="38.25" customHeight="1" thickBot="1" x14ac:dyDescent="0.3">
      <c r="A82" s="73"/>
      <c r="B82" s="70" t="s">
        <v>133</v>
      </c>
      <c r="C82" s="80"/>
      <c r="D82" s="86"/>
      <c r="E82" s="87"/>
      <c r="F82" s="88"/>
      <c r="G82" s="88"/>
      <c r="H82" s="88"/>
      <c r="I82" s="94"/>
      <c r="J82" s="88"/>
      <c r="K82" s="88"/>
      <c r="L82" s="88"/>
      <c r="M82" s="88"/>
      <c r="N82" s="88"/>
      <c r="O82" s="88"/>
      <c r="P82" s="88"/>
      <c r="Q82" s="88"/>
      <c r="R82" s="90">
        <f t="shared" si="4"/>
        <v>0</v>
      </c>
      <c r="S82" s="85">
        <f t="shared" ref="S82:S112" si="5">+E82-R82</f>
        <v>0</v>
      </c>
    </row>
    <row r="83" spans="1:19" ht="39.75" hidden="1" customHeight="1" thickBot="1" x14ac:dyDescent="0.3">
      <c r="A83" s="73"/>
      <c r="B83" s="70" t="s">
        <v>38</v>
      </c>
      <c r="C83" s="80"/>
      <c r="D83" s="86"/>
      <c r="E83" s="87"/>
      <c r="F83" s="88"/>
      <c r="G83" s="88"/>
      <c r="H83" s="88"/>
      <c r="I83" s="94"/>
      <c r="J83" s="88"/>
      <c r="K83" s="88"/>
      <c r="L83" s="88"/>
      <c r="M83" s="88"/>
      <c r="N83" s="88"/>
      <c r="O83" s="88"/>
      <c r="P83" s="88"/>
      <c r="Q83" s="88"/>
      <c r="R83" s="90"/>
      <c r="S83" s="85"/>
    </row>
    <row r="84" spans="1:19" ht="39.75" hidden="1" customHeight="1" thickBot="1" x14ac:dyDescent="0.3">
      <c r="A84" s="73"/>
      <c r="B84" s="70" t="s">
        <v>134</v>
      </c>
      <c r="C84" s="80"/>
      <c r="D84" s="86"/>
      <c r="E84" s="87"/>
      <c r="F84" s="88"/>
      <c r="G84" s="88"/>
      <c r="H84" s="88"/>
      <c r="I84" s="94"/>
      <c r="J84" s="88"/>
      <c r="K84" s="88"/>
      <c r="L84" s="88"/>
      <c r="M84" s="88"/>
      <c r="N84" s="88"/>
      <c r="O84" s="88"/>
      <c r="P84" s="88"/>
      <c r="Q84" s="88"/>
      <c r="R84" s="90">
        <f t="shared" si="4"/>
        <v>0</v>
      </c>
      <c r="S84" s="85">
        <f t="shared" si="5"/>
        <v>0</v>
      </c>
    </row>
    <row r="85" spans="1:19" ht="39.950000000000003" customHeight="1" thickBot="1" x14ac:dyDescent="0.3">
      <c r="A85" s="73"/>
      <c r="B85" s="70" t="s">
        <v>39</v>
      </c>
      <c r="C85" s="80">
        <v>1524</v>
      </c>
      <c r="D85" s="86">
        <v>128136</v>
      </c>
      <c r="E85" s="87">
        <f>+I85</f>
        <v>128136</v>
      </c>
      <c r="F85" s="88"/>
      <c r="G85" s="88"/>
      <c r="H85" s="88"/>
      <c r="I85" s="94">
        <v>128136</v>
      </c>
      <c r="J85" s="88"/>
      <c r="K85" s="88"/>
      <c r="L85" s="88"/>
      <c r="M85" s="88"/>
      <c r="N85" s="88"/>
      <c r="O85" s="88"/>
      <c r="P85" s="88"/>
      <c r="Q85" s="88"/>
      <c r="R85" s="90">
        <f t="shared" si="4"/>
        <v>128136</v>
      </c>
      <c r="S85" s="85">
        <f t="shared" si="5"/>
        <v>0</v>
      </c>
    </row>
    <row r="86" spans="1:19" ht="36.75" customHeight="1" thickBot="1" x14ac:dyDescent="0.3">
      <c r="A86" s="73"/>
      <c r="B86" s="70" t="s">
        <v>135</v>
      </c>
      <c r="C86" s="80"/>
      <c r="D86" s="86"/>
      <c r="E86" s="87"/>
      <c r="F86" s="88"/>
      <c r="G86" s="88"/>
      <c r="H86" s="88"/>
      <c r="I86" s="94"/>
      <c r="J86" s="88"/>
      <c r="K86" s="88"/>
      <c r="L86" s="88"/>
      <c r="M86" s="88"/>
      <c r="N86" s="88"/>
      <c r="O86" s="88"/>
      <c r="P86" s="88"/>
      <c r="Q86" s="88"/>
      <c r="R86" s="90">
        <f t="shared" si="4"/>
        <v>0</v>
      </c>
      <c r="S86" s="85">
        <f t="shared" si="5"/>
        <v>0</v>
      </c>
    </row>
    <row r="87" spans="1:19" ht="39.75" hidden="1" customHeight="1" thickBot="1" x14ac:dyDescent="0.3">
      <c r="A87" s="73"/>
      <c r="B87" s="70" t="s">
        <v>136</v>
      </c>
      <c r="C87" s="80"/>
      <c r="D87" s="86"/>
      <c r="E87" s="87"/>
      <c r="F87" s="88"/>
      <c r="G87" s="88"/>
      <c r="H87" s="88"/>
      <c r="I87" s="94"/>
      <c r="J87" s="88"/>
      <c r="K87" s="88"/>
      <c r="L87" s="88"/>
      <c r="M87" s="88"/>
      <c r="N87" s="88"/>
      <c r="O87" s="88"/>
      <c r="P87" s="88"/>
      <c r="Q87" s="88"/>
      <c r="R87" s="90">
        <f t="shared" si="4"/>
        <v>0</v>
      </c>
      <c r="S87" s="85">
        <f t="shared" si="5"/>
        <v>0</v>
      </c>
    </row>
    <row r="88" spans="1:19" ht="39.75" hidden="1" customHeight="1" thickBot="1" x14ac:dyDescent="0.3">
      <c r="A88" s="73"/>
      <c r="B88" s="70" t="s">
        <v>137</v>
      </c>
      <c r="C88" s="80"/>
      <c r="D88" s="86"/>
      <c r="E88" s="87"/>
      <c r="F88" s="88"/>
      <c r="G88" s="88"/>
      <c r="H88" s="88"/>
      <c r="I88" s="94"/>
      <c r="J88" s="88"/>
      <c r="K88" s="88"/>
      <c r="L88" s="88"/>
      <c r="M88" s="88"/>
      <c r="N88" s="88"/>
      <c r="O88" s="88"/>
      <c r="P88" s="88"/>
      <c r="Q88" s="88"/>
      <c r="R88" s="90">
        <f t="shared" si="4"/>
        <v>0</v>
      </c>
      <c r="S88" s="85">
        <f t="shared" si="5"/>
        <v>0</v>
      </c>
    </row>
    <row r="89" spans="1:19" ht="39.75" hidden="1" customHeight="1" thickBot="1" x14ac:dyDescent="0.3">
      <c r="A89" s="73"/>
      <c r="B89" s="70" t="s">
        <v>138</v>
      </c>
      <c r="C89" s="80"/>
      <c r="D89" s="86"/>
      <c r="E89" s="87"/>
      <c r="F89" s="88"/>
      <c r="G89" s="88"/>
      <c r="H89" s="88"/>
      <c r="I89" s="94"/>
      <c r="J89" s="88"/>
      <c r="K89" s="88"/>
      <c r="L89" s="88"/>
      <c r="M89" s="88"/>
      <c r="N89" s="88"/>
      <c r="O89" s="88"/>
      <c r="P89" s="88"/>
      <c r="Q89" s="88"/>
      <c r="R89" s="90">
        <f t="shared" si="4"/>
        <v>0</v>
      </c>
      <c r="S89" s="85">
        <f t="shared" si="5"/>
        <v>0</v>
      </c>
    </row>
    <row r="90" spans="1:19" ht="39.950000000000003" customHeight="1" thickBot="1" x14ac:dyDescent="0.3">
      <c r="A90" s="73"/>
      <c r="B90" s="70" t="s">
        <v>40</v>
      </c>
      <c r="C90" s="80">
        <v>1545</v>
      </c>
      <c r="D90" s="86">
        <v>16375412</v>
      </c>
      <c r="E90" s="87">
        <v>11462788</v>
      </c>
      <c r="F90" s="88"/>
      <c r="G90" s="88"/>
      <c r="H90" s="88">
        <v>11462788</v>
      </c>
      <c r="I90" s="94"/>
      <c r="J90" s="88"/>
      <c r="K90" s="88"/>
      <c r="L90" s="88"/>
      <c r="M90" s="88"/>
      <c r="N90" s="88"/>
      <c r="O90" s="88"/>
      <c r="P90" s="88"/>
      <c r="Q90" s="88"/>
      <c r="R90" s="90">
        <f t="shared" si="4"/>
        <v>11462788</v>
      </c>
      <c r="S90" s="85">
        <f t="shared" si="5"/>
        <v>0</v>
      </c>
    </row>
    <row r="91" spans="1:19" ht="39.950000000000003" customHeight="1" thickBot="1" x14ac:dyDescent="0.3">
      <c r="A91" s="73"/>
      <c r="B91" s="70" t="s">
        <v>139</v>
      </c>
      <c r="C91" s="80">
        <v>2302</v>
      </c>
      <c r="D91" s="86">
        <v>4244455</v>
      </c>
      <c r="E91" s="87">
        <f>+I91+1556299</f>
        <v>2971119</v>
      </c>
      <c r="F91" s="88"/>
      <c r="G91" s="88"/>
      <c r="H91" s="88"/>
      <c r="I91" s="94">
        <v>1414820</v>
      </c>
      <c r="J91" s="88"/>
      <c r="K91" s="88"/>
      <c r="L91" s="88"/>
      <c r="M91" s="88"/>
      <c r="N91" s="88"/>
      <c r="O91" s="88"/>
      <c r="P91" s="88"/>
      <c r="Q91" s="88"/>
      <c r="R91" s="90">
        <f t="shared" si="4"/>
        <v>1414820</v>
      </c>
      <c r="S91" s="85">
        <f t="shared" si="5"/>
        <v>1556299</v>
      </c>
    </row>
    <row r="92" spans="1:19" ht="38.25" customHeight="1" thickBot="1" x14ac:dyDescent="0.3">
      <c r="A92" s="73"/>
      <c r="B92" s="70" t="s">
        <v>140</v>
      </c>
      <c r="C92" s="80"/>
      <c r="D92" s="86"/>
      <c r="E92" s="87"/>
      <c r="F92" s="88"/>
      <c r="G92" s="88"/>
      <c r="H92" s="88"/>
      <c r="I92" s="94"/>
      <c r="J92" s="88"/>
      <c r="K92" s="88"/>
      <c r="L92" s="88"/>
      <c r="M92" s="88"/>
      <c r="N92" s="88"/>
      <c r="O92" s="88"/>
      <c r="P92" s="88"/>
      <c r="Q92" s="88"/>
      <c r="R92" s="90">
        <f t="shared" si="4"/>
        <v>0</v>
      </c>
      <c r="S92" s="85">
        <f t="shared" si="5"/>
        <v>0</v>
      </c>
    </row>
    <row r="93" spans="1:19" ht="39.75" hidden="1" customHeight="1" thickBot="1" x14ac:dyDescent="0.3">
      <c r="A93" s="73"/>
      <c r="B93" s="70" t="s">
        <v>141</v>
      </c>
      <c r="C93" s="80"/>
      <c r="D93" s="86"/>
      <c r="E93" s="87"/>
      <c r="F93" s="88"/>
      <c r="G93" s="88"/>
      <c r="H93" s="88"/>
      <c r="I93" s="94"/>
      <c r="J93" s="88"/>
      <c r="K93" s="88"/>
      <c r="L93" s="88"/>
      <c r="M93" s="88"/>
      <c r="N93" s="88"/>
      <c r="O93" s="88"/>
      <c r="P93" s="88"/>
      <c r="Q93" s="88"/>
      <c r="R93" s="90">
        <f t="shared" si="4"/>
        <v>0</v>
      </c>
      <c r="S93" s="85">
        <f t="shared" si="5"/>
        <v>0</v>
      </c>
    </row>
    <row r="94" spans="1:19" ht="39.75" hidden="1" customHeight="1" thickBot="1" x14ac:dyDescent="0.3">
      <c r="A94" s="73"/>
      <c r="B94" s="70" t="s">
        <v>142</v>
      </c>
      <c r="C94" s="80"/>
      <c r="D94" s="117"/>
      <c r="E94" s="87"/>
      <c r="F94" s="88"/>
      <c r="G94" s="88"/>
      <c r="H94" s="88"/>
      <c r="I94" s="94"/>
      <c r="J94" s="88"/>
      <c r="K94" s="88"/>
      <c r="L94" s="88"/>
      <c r="M94" s="88"/>
      <c r="N94" s="88"/>
      <c r="O94" s="88"/>
      <c r="P94" s="88"/>
      <c r="Q94" s="88"/>
      <c r="R94" s="90">
        <f t="shared" si="4"/>
        <v>0</v>
      </c>
      <c r="S94" s="85">
        <f t="shared" si="5"/>
        <v>0</v>
      </c>
    </row>
    <row r="95" spans="1:19" ht="39.75" hidden="1" customHeight="1" thickBot="1" x14ac:dyDescent="0.3">
      <c r="A95" s="73"/>
      <c r="B95" s="70" t="s">
        <v>143</v>
      </c>
      <c r="C95" s="80"/>
      <c r="D95" s="86"/>
      <c r="E95" s="87"/>
      <c r="F95" s="88"/>
      <c r="G95" s="88"/>
      <c r="H95" s="88"/>
      <c r="I95" s="94"/>
      <c r="J95" s="88"/>
      <c r="K95" s="88"/>
      <c r="L95" s="88"/>
      <c r="M95" s="88"/>
      <c r="N95" s="88"/>
      <c r="O95" s="88"/>
      <c r="P95" s="88"/>
      <c r="Q95" s="88"/>
      <c r="R95" s="90">
        <f t="shared" si="4"/>
        <v>0</v>
      </c>
      <c r="S95" s="85">
        <f t="shared" si="5"/>
        <v>0</v>
      </c>
    </row>
    <row r="96" spans="1:19" ht="39.75" hidden="1" customHeight="1" thickBot="1" x14ac:dyDescent="0.3">
      <c r="A96" s="73"/>
      <c r="B96" s="70" t="s">
        <v>144</v>
      </c>
      <c r="C96" s="80"/>
      <c r="D96" s="86"/>
      <c r="E96" s="87"/>
      <c r="F96" s="88"/>
      <c r="G96" s="88"/>
      <c r="H96" s="88"/>
      <c r="I96" s="94"/>
      <c r="J96" s="88"/>
      <c r="K96" s="88"/>
      <c r="L96" s="88"/>
      <c r="M96" s="88"/>
      <c r="N96" s="88"/>
      <c r="O96" s="88"/>
      <c r="P96" s="88"/>
      <c r="Q96" s="88"/>
      <c r="R96" s="90">
        <f t="shared" si="4"/>
        <v>0</v>
      </c>
      <c r="S96" s="85">
        <f t="shared" si="5"/>
        <v>0</v>
      </c>
    </row>
    <row r="97" spans="1:19" ht="39.950000000000003" customHeight="1" thickBot="1" x14ac:dyDescent="0.3">
      <c r="A97" s="73"/>
      <c r="B97" s="70" t="s">
        <v>41</v>
      </c>
      <c r="C97" s="80">
        <v>2301</v>
      </c>
      <c r="D97" s="86">
        <v>19381913</v>
      </c>
      <c r="E97" s="87">
        <f>+I97</f>
        <v>13567339</v>
      </c>
      <c r="F97" s="88"/>
      <c r="G97" s="88"/>
      <c r="H97" s="88"/>
      <c r="I97" s="94">
        <v>13567339</v>
      </c>
      <c r="J97" s="88"/>
      <c r="K97" s="88"/>
      <c r="L97" s="88"/>
      <c r="M97" s="88"/>
      <c r="N97" s="88"/>
      <c r="O97" s="88"/>
      <c r="P97" s="88"/>
      <c r="Q97" s="88"/>
      <c r="R97" s="90">
        <f t="shared" si="4"/>
        <v>13567339</v>
      </c>
      <c r="S97" s="85">
        <f t="shared" si="5"/>
        <v>0</v>
      </c>
    </row>
    <row r="98" spans="1:19" ht="34.5" customHeight="1" thickBot="1" x14ac:dyDescent="0.3">
      <c r="A98" s="73"/>
      <c r="B98" s="70" t="s">
        <v>145</v>
      </c>
      <c r="C98" s="80"/>
      <c r="D98" s="86"/>
      <c r="E98" s="87"/>
      <c r="F98" s="88"/>
      <c r="G98" s="88"/>
      <c r="H98" s="88"/>
      <c r="I98" s="94"/>
      <c r="J98" s="88"/>
      <c r="K98" s="88"/>
      <c r="L98" s="88"/>
      <c r="M98" s="88"/>
      <c r="N98" s="88"/>
      <c r="O98" s="88"/>
      <c r="P98" s="88"/>
      <c r="Q98" s="88"/>
      <c r="R98" s="90">
        <f t="shared" si="4"/>
        <v>0</v>
      </c>
      <c r="S98" s="85">
        <f t="shared" si="5"/>
        <v>0</v>
      </c>
    </row>
    <row r="99" spans="1:19" ht="39.75" hidden="1" customHeight="1" thickBot="1" x14ac:dyDescent="0.3">
      <c r="A99" s="73"/>
      <c r="B99" s="70" t="s">
        <v>146</v>
      </c>
      <c r="C99" s="80"/>
      <c r="D99" s="86"/>
      <c r="E99" s="87"/>
      <c r="F99" s="88"/>
      <c r="G99" s="88"/>
      <c r="H99" s="88"/>
      <c r="I99" s="94"/>
      <c r="J99" s="88"/>
      <c r="K99" s="88"/>
      <c r="L99" s="88"/>
      <c r="M99" s="88"/>
      <c r="N99" s="88"/>
      <c r="O99" s="88"/>
      <c r="P99" s="88"/>
      <c r="Q99" s="88"/>
      <c r="R99" s="90">
        <f t="shared" si="4"/>
        <v>0</v>
      </c>
      <c r="S99" s="85">
        <f t="shared" si="5"/>
        <v>0</v>
      </c>
    </row>
    <row r="100" spans="1:19" ht="39.75" hidden="1" customHeight="1" thickBot="1" x14ac:dyDescent="0.3">
      <c r="A100" s="73"/>
      <c r="B100" s="70" t="s">
        <v>42</v>
      </c>
      <c r="C100" s="80"/>
      <c r="D100" s="86"/>
      <c r="E100" s="87"/>
      <c r="F100" s="88"/>
      <c r="G100" s="88"/>
      <c r="H100" s="88"/>
      <c r="I100" s="94"/>
      <c r="J100" s="88"/>
      <c r="K100" s="88"/>
      <c r="L100" s="88"/>
      <c r="M100" s="88"/>
      <c r="N100" s="88"/>
      <c r="O100" s="88"/>
      <c r="P100" s="88"/>
      <c r="Q100" s="88"/>
      <c r="R100" s="90">
        <f t="shared" si="4"/>
        <v>0</v>
      </c>
      <c r="S100" s="85">
        <f t="shared" si="5"/>
        <v>0</v>
      </c>
    </row>
    <row r="101" spans="1:19" ht="39.75" hidden="1" customHeight="1" thickBot="1" x14ac:dyDescent="0.3">
      <c r="A101" s="73"/>
      <c r="B101" s="70" t="s">
        <v>147</v>
      </c>
      <c r="C101" s="80"/>
      <c r="D101" s="86"/>
      <c r="E101" s="87"/>
      <c r="F101" s="88"/>
      <c r="G101" s="88"/>
      <c r="H101" s="88"/>
      <c r="I101" s="94"/>
      <c r="J101" s="88"/>
      <c r="K101" s="88"/>
      <c r="L101" s="88"/>
      <c r="M101" s="88"/>
      <c r="N101" s="88"/>
      <c r="O101" s="88"/>
      <c r="P101" s="88"/>
      <c r="Q101" s="88"/>
      <c r="R101" s="90">
        <f t="shared" si="4"/>
        <v>0</v>
      </c>
      <c r="S101" s="85">
        <f t="shared" si="5"/>
        <v>0</v>
      </c>
    </row>
    <row r="102" spans="1:19" ht="39.75" hidden="1" customHeight="1" thickBot="1" x14ac:dyDescent="0.3">
      <c r="A102" s="73"/>
      <c r="B102" s="70" t="s">
        <v>148</v>
      </c>
      <c r="C102" s="80"/>
      <c r="D102" s="86"/>
      <c r="E102" s="87"/>
      <c r="F102" s="88"/>
      <c r="G102" s="88"/>
      <c r="H102" s="88"/>
      <c r="I102" s="94"/>
      <c r="J102" s="88"/>
      <c r="K102" s="88"/>
      <c r="L102" s="88"/>
      <c r="M102" s="88"/>
      <c r="N102" s="88"/>
      <c r="O102" s="88"/>
      <c r="P102" s="88"/>
      <c r="Q102" s="88"/>
      <c r="R102" s="90">
        <f t="shared" si="4"/>
        <v>0</v>
      </c>
      <c r="S102" s="85">
        <f t="shared" si="5"/>
        <v>0</v>
      </c>
    </row>
    <row r="103" spans="1:19" ht="39.75" hidden="1" customHeight="1" thickBot="1" x14ac:dyDescent="0.3">
      <c r="A103" s="73"/>
      <c r="B103" s="70" t="s">
        <v>149</v>
      </c>
      <c r="C103" s="80"/>
      <c r="D103" s="86"/>
      <c r="E103" s="87"/>
      <c r="F103" s="88"/>
      <c r="G103" s="88"/>
      <c r="H103" s="88"/>
      <c r="I103" s="94"/>
      <c r="J103" s="88"/>
      <c r="K103" s="88"/>
      <c r="L103" s="88"/>
      <c r="M103" s="88"/>
      <c r="N103" s="88"/>
      <c r="O103" s="88"/>
      <c r="P103" s="88"/>
      <c r="Q103" s="88"/>
      <c r="R103" s="90">
        <f t="shared" si="4"/>
        <v>0</v>
      </c>
      <c r="S103" s="85">
        <f t="shared" si="5"/>
        <v>0</v>
      </c>
    </row>
    <row r="104" spans="1:19" ht="39.75" hidden="1" customHeight="1" thickBot="1" x14ac:dyDescent="0.3">
      <c r="A104" s="73"/>
      <c r="B104" s="70" t="s">
        <v>150</v>
      </c>
      <c r="C104" s="80"/>
      <c r="D104" s="86"/>
      <c r="E104" s="87"/>
      <c r="F104" s="88"/>
      <c r="G104" s="88"/>
      <c r="H104" s="88"/>
      <c r="I104" s="94"/>
      <c r="J104" s="88"/>
      <c r="K104" s="88"/>
      <c r="L104" s="88"/>
      <c r="M104" s="88"/>
      <c r="N104" s="88"/>
      <c r="O104" s="88"/>
      <c r="P104" s="88"/>
      <c r="Q104" s="88"/>
      <c r="R104" s="90">
        <f t="shared" si="4"/>
        <v>0</v>
      </c>
      <c r="S104" s="85">
        <f t="shared" si="5"/>
        <v>0</v>
      </c>
    </row>
    <row r="105" spans="1:19" ht="39.75" hidden="1" customHeight="1" thickBot="1" x14ac:dyDescent="0.3">
      <c r="A105" s="73"/>
      <c r="B105" s="70" t="s">
        <v>68</v>
      </c>
      <c r="C105" s="80"/>
      <c r="D105" s="86"/>
      <c r="E105" s="87"/>
      <c r="F105" s="88"/>
      <c r="G105" s="88"/>
      <c r="H105" s="88"/>
      <c r="I105" s="94"/>
      <c r="J105" s="88"/>
      <c r="K105" s="88"/>
      <c r="L105" s="88"/>
      <c r="M105" s="88"/>
      <c r="N105" s="88"/>
      <c r="O105" s="88"/>
      <c r="P105" s="88"/>
      <c r="Q105" s="88"/>
      <c r="R105" s="90">
        <f t="shared" si="4"/>
        <v>0</v>
      </c>
      <c r="S105" s="85">
        <f t="shared" si="5"/>
        <v>0</v>
      </c>
    </row>
    <row r="106" spans="1:19" ht="39.75" hidden="1" customHeight="1" thickBot="1" x14ac:dyDescent="0.3">
      <c r="A106" s="73"/>
      <c r="B106" s="70" t="s">
        <v>69</v>
      </c>
      <c r="C106" s="80"/>
      <c r="D106" s="86"/>
      <c r="E106" s="87"/>
      <c r="F106" s="88"/>
      <c r="G106" s="88"/>
      <c r="H106" s="88"/>
      <c r="I106" s="89"/>
      <c r="J106" s="88"/>
      <c r="K106" s="88"/>
      <c r="L106" s="88"/>
      <c r="M106" s="88"/>
      <c r="N106" s="88"/>
      <c r="O106" s="88"/>
      <c r="P106" s="88"/>
      <c r="Q106" s="88"/>
      <c r="R106" s="90"/>
      <c r="S106" s="85"/>
    </row>
    <row r="107" spans="1:19" ht="39.950000000000003" customHeight="1" thickBot="1" x14ac:dyDescent="0.3">
      <c r="A107" s="73"/>
      <c r="B107" s="70" t="s">
        <v>183</v>
      </c>
      <c r="C107" s="80">
        <v>1520</v>
      </c>
      <c r="D107" s="86">
        <v>34112904</v>
      </c>
      <c r="E107" s="87">
        <v>23879033</v>
      </c>
      <c r="F107" s="88"/>
      <c r="G107" s="88"/>
      <c r="H107" s="88">
        <v>23879033</v>
      </c>
      <c r="I107" s="94"/>
      <c r="J107" s="88"/>
      <c r="K107" s="88"/>
      <c r="L107" s="88"/>
      <c r="M107" s="88"/>
      <c r="N107" s="88"/>
      <c r="O107" s="88"/>
      <c r="P107" s="88"/>
      <c r="Q107" s="88"/>
      <c r="R107" s="90">
        <f t="shared" si="4"/>
        <v>23879033</v>
      </c>
      <c r="S107" s="85">
        <f t="shared" si="5"/>
        <v>0</v>
      </c>
    </row>
    <row r="108" spans="1:19" ht="33" customHeight="1" thickBot="1" x14ac:dyDescent="0.3">
      <c r="A108" s="73"/>
      <c r="B108" s="70" t="s">
        <v>44</v>
      </c>
      <c r="C108" s="80"/>
      <c r="D108" s="86"/>
      <c r="E108" s="87"/>
      <c r="F108" s="88"/>
      <c r="G108" s="88"/>
      <c r="H108" s="88"/>
      <c r="I108" s="89"/>
      <c r="J108" s="88"/>
      <c r="K108" s="88"/>
      <c r="L108" s="88"/>
      <c r="M108" s="88"/>
      <c r="N108" s="88"/>
      <c r="O108" s="88"/>
      <c r="P108" s="88"/>
      <c r="Q108" s="88"/>
      <c r="R108" s="90"/>
      <c r="S108" s="85"/>
    </row>
    <row r="109" spans="1:19" ht="39.75" hidden="1" customHeight="1" thickBot="1" x14ac:dyDescent="0.3">
      <c r="A109" s="73"/>
      <c r="B109" s="70" t="s">
        <v>84</v>
      </c>
      <c r="C109" s="80"/>
      <c r="D109" s="86"/>
      <c r="E109" s="87"/>
      <c r="F109" s="88"/>
      <c r="G109" s="88"/>
      <c r="H109" s="88"/>
      <c r="I109" s="89"/>
      <c r="J109" s="88"/>
      <c r="K109" s="88"/>
      <c r="L109" s="88"/>
      <c r="M109" s="88"/>
      <c r="N109" s="88"/>
      <c r="O109" s="88"/>
      <c r="P109" s="88"/>
      <c r="Q109" s="88"/>
      <c r="R109" s="90">
        <f t="shared" si="4"/>
        <v>0</v>
      </c>
      <c r="S109" s="85">
        <f t="shared" si="5"/>
        <v>0</v>
      </c>
    </row>
    <row r="110" spans="1:19" ht="39.75" hidden="1" customHeight="1" thickBot="1" x14ac:dyDescent="0.3">
      <c r="A110" s="73"/>
      <c r="B110" s="70" t="s">
        <v>151</v>
      </c>
      <c r="C110" s="80" t="s">
        <v>23</v>
      </c>
      <c r="D110" s="86"/>
      <c r="E110" s="87"/>
      <c r="F110" s="88"/>
      <c r="G110" s="88"/>
      <c r="H110" s="88"/>
      <c r="I110" s="89"/>
      <c r="J110" s="88"/>
      <c r="K110" s="88"/>
      <c r="L110" s="88"/>
      <c r="M110" s="88"/>
      <c r="N110" s="88"/>
      <c r="O110" s="88"/>
      <c r="P110" s="88"/>
      <c r="Q110" s="88"/>
      <c r="R110" s="90">
        <f t="shared" si="4"/>
        <v>0</v>
      </c>
      <c r="S110" s="85">
        <f t="shared" si="5"/>
        <v>0</v>
      </c>
    </row>
    <row r="111" spans="1:19" ht="39.75" hidden="1" customHeight="1" thickBot="1" x14ac:dyDescent="0.3">
      <c r="A111" s="73"/>
      <c r="B111" s="70" t="s">
        <v>152</v>
      </c>
      <c r="C111" s="80" t="s">
        <v>23</v>
      </c>
      <c r="D111" s="86"/>
      <c r="E111" s="87"/>
      <c r="F111" s="88"/>
      <c r="G111" s="88"/>
      <c r="H111" s="88"/>
      <c r="I111" s="89"/>
      <c r="J111" s="88"/>
      <c r="K111" s="88"/>
      <c r="L111" s="88"/>
      <c r="M111" s="88"/>
      <c r="N111" s="88"/>
      <c r="O111" s="88"/>
      <c r="P111" s="88"/>
      <c r="Q111" s="88"/>
      <c r="R111" s="90">
        <f t="shared" si="4"/>
        <v>0</v>
      </c>
      <c r="S111" s="85">
        <f t="shared" si="5"/>
        <v>0</v>
      </c>
    </row>
    <row r="112" spans="1:19" ht="39.950000000000003" customHeight="1" thickBot="1" x14ac:dyDescent="0.3">
      <c r="A112" s="73"/>
      <c r="B112" s="70" t="s">
        <v>45</v>
      </c>
      <c r="C112" s="80" t="s">
        <v>23</v>
      </c>
      <c r="D112" s="86"/>
      <c r="E112" s="87">
        <f>+I112</f>
        <v>19050797</v>
      </c>
      <c r="F112" s="88"/>
      <c r="G112" s="88"/>
      <c r="H112" s="88"/>
      <c r="I112" s="89">
        <f>8838880+10211917</f>
        <v>19050797</v>
      </c>
      <c r="J112" s="88"/>
      <c r="K112" s="88"/>
      <c r="L112" s="88"/>
      <c r="M112" s="88"/>
      <c r="N112" s="88"/>
      <c r="O112" s="88"/>
      <c r="P112" s="88"/>
      <c r="Q112" s="88"/>
      <c r="R112" s="90">
        <f t="shared" si="4"/>
        <v>19050797</v>
      </c>
      <c r="S112" s="85">
        <f t="shared" si="5"/>
        <v>0</v>
      </c>
    </row>
    <row r="113" spans="1:19" ht="32.25" customHeight="1" thickBot="1" x14ac:dyDescent="0.3">
      <c r="A113" s="73"/>
      <c r="B113" s="70" t="s">
        <v>153</v>
      </c>
      <c r="C113" s="80"/>
      <c r="D113" s="86"/>
      <c r="E113" s="87"/>
      <c r="F113" s="88"/>
      <c r="G113" s="88"/>
      <c r="H113" s="88"/>
      <c r="I113" s="89"/>
      <c r="J113" s="88"/>
      <c r="K113" s="88"/>
      <c r="L113" s="88"/>
      <c r="M113" s="88"/>
      <c r="N113" s="88"/>
      <c r="O113" s="88"/>
      <c r="P113" s="88"/>
      <c r="Q113" s="88"/>
      <c r="R113" s="90"/>
      <c r="S113" s="90"/>
    </row>
    <row r="114" spans="1:19" ht="39.75" hidden="1" customHeight="1" thickBot="1" x14ac:dyDescent="0.3">
      <c r="A114" s="73"/>
      <c r="B114" s="70" t="s">
        <v>154</v>
      </c>
      <c r="C114" s="80"/>
      <c r="D114" s="86"/>
      <c r="E114" s="87"/>
      <c r="F114" s="88"/>
      <c r="G114" s="88"/>
      <c r="H114" s="88"/>
      <c r="I114" s="89"/>
      <c r="J114" s="88"/>
      <c r="K114" s="88"/>
      <c r="L114" s="88"/>
      <c r="M114" s="88"/>
      <c r="N114" s="88"/>
      <c r="O114" s="88"/>
      <c r="P114" s="88"/>
      <c r="Q114" s="88"/>
      <c r="R114" s="90"/>
      <c r="S114" s="90"/>
    </row>
    <row r="115" spans="1:19" ht="39.75" hidden="1" customHeight="1" thickBot="1" x14ac:dyDescent="0.3">
      <c r="A115" s="73"/>
      <c r="B115" s="70" t="s">
        <v>155</v>
      </c>
      <c r="C115" s="80"/>
      <c r="D115" s="86"/>
      <c r="E115" s="87"/>
      <c r="F115" s="88"/>
      <c r="G115" s="88"/>
      <c r="H115" s="88"/>
      <c r="I115" s="89"/>
      <c r="J115" s="88"/>
      <c r="K115" s="88"/>
      <c r="L115" s="88"/>
      <c r="M115" s="88"/>
      <c r="N115" s="88"/>
      <c r="O115" s="88"/>
      <c r="P115" s="88"/>
      <c r="Q115" s="88"/>
      <c r="R115" s="90"/>
      <c r="S115" s="90"/>
    </row>
    <row r="116" spans="1:19" ht="39.75" hidden="1" customHeight="1" thickBot="1" x14ac:dyDescent="0.3">
      <c r="A116" s="73"/>
      <c r="B116" s="70" t="s">
        <v>156</v>
      </c>
      <c r="C116" s="80"/>
      <c r="D116" s="86"/>
      <c r="E116" s="87"/>
      <c r="F116" s="88"/>
      <c r="G116" s="88"/>
      <c r="H116" s="88"/>
      <c r="I116" s="89"/>
      <c r="J116" s="88"/>
      <c r="K116" s="88"/>
      <c r="L116" s="88"/>
      <c r="M116" s="88"/>
      <c r="N116" s="88"/>
      <c r="O116" s="88"/>
      <c r="P116" s="88"/>
      <c r="Q116" s="88"/>
      <c r="R116" s="90"/>
      <c r="S116" s="90"/>
    </row>
    <row r="117" spans="1:19" ht="30.75" hidden="1" customHeight="1" thickBot="1" x14ac:dyDescent="0.3">
      <c r="A117" s="73"/>
      <c r="B117" s="70" t="s">
        <v>157</v>
      </c>
      <c r="C117" s="80"/>
      <c r="D117" s="86"/>
      <c r="E117" s="87"/>
      <c r="F117" s="88"/>
      <c r="G117" s="88"/>
      <c r="H117" s="88"/>
      <c r="I117" s="89"/>
      <c r="J117" s="88"/>
      <c r="K117" s="88"/>
      <c r="L117" s="88"/>
      <c r="M117" s="88"/>
      <c r="N117" s="88"/>
      <c r="O117" s="88"/>
      <c r="P117" s="88"/>
      <c r="Q117" s="88"/>
      <c r="R117" s="90"/>
      <c r="S117" s="90"/>
    </row>
    <row r="118" spans="1:19" ht="39.75" hidden="1" customHeight="1" thickBot="1" x14ac:dyDescent="0.3">
      <c r="A118" s="73"/>
      <c r="B118" s="70" t="s">
        <v>158</v>
      </c>
      <c r="C118" s="80"/>
      <c r="D118" s="86"/>
      <c r="E118" s="87"/>
      <c r="F118" s="88"/>
      <c r="G118" s="88"/>
      <c r="H118" s="88"/>
      <c r="I118" s="89"/>
      <c r="J118" s="88"/>
      <c r="K118" s="88"/>
      <c r="L118" s="88"/>
      <c r="M118" s="88"/>
      <c r="N118" s="88"/>
      <c r="O118" s="88"/>
      <c r="P118" s="88"/>
      <c r="Q118" s="88"/>
      <c r="R118" s="90"/>
      <c r="S118" s="90"/>
    </row>
    <row r="119" spans="1:19" ht="39.75" hidden="1" customHeight="1" thickBot="1" x14ac:dyDescent="0.3">
      <c r="A119" s="73"/>
      <c r="B119" s="70" t="s">
        <v>159</v>
      </c>
      <c r="C119" s="80"/>
      <c r="D119" s="86"/>
      <c r="E119" s="87"/>
      <c r="F119" s="88"/>
      <c r="G119" s="88"/>
      <c r="H119" s="88"/>
      <c r="I119" s="89"/>
      <c r="J119" s="88"/>
      <c r="K119" s="88"/>
      <c r="L119" s="88"/>
      <c r="M119" s="88"/>
      <c r="N119" s="88"/>
      <c r="O119" s="88"/>
      <c r="P119" s="88"/>
      <c r="Q119" s="88"/>
      <c r="R119" s="90"/>
      <c r="S119" s="90"/>
    </row>
    <row r="120" spans="1:19" ht="39.75" hidden="1" customHeight="1" thickBot="1" x14ac:dyDescent="0.3">
      <c r="A120" s="73"/>
      <c r="B120" s="70" t="s">
        <v>160</v>
      </c>
      <c r="C120" s="80"/>
      <c r="D120" s="86"/>
      <c r="E120" s="87"/>
      <c r="F120" s="88"/>
      <c r="G120" s="88"/>
      <c r="H120" s="88"/>
      <c r="I120" s="89"/>
      <c r="J120" s="88"/>
      <c r="K120" s="88"/>
      <c r="L120" s="88"/>
      <c r="M120" s="88"/>
      <c r="N120" s="88"/>
      <c r="O120" s="88"/>
      <c r="P120" s="88"/>
      <c r="Q120" s="88"/>
      <c r="R120" s="90"/>
      <c r="S120" s="90"/>
    </row>
    <row r="121" spans="1:19" ht="39.75" hidden="1" customHeight="1" thickBot="1" x14ac:dyDescent="0.3">
      <c r="A121" s="73"/>
      <c r="B121" s="70" t="s">
        <v>161</v>
      </c>
      <c r="C121" s="80"/>
      <c r="D121" s="86"/>
      <c r="E121" s="87"/>
      <c r="F121" s="88"/>
      <c r="G121" s="88"/>
      <c r="H121" s="88"/>
      <c r="I121" s="89"/>
      <c r="J121" s="88"/>
      <c r="K121" s="88"/>
      <c r="L121" s="88"/>
      <c r="M121" s="88"/>
      <c r="N121" s="88"/>
      <c r="O121" s="88"/>
      <c r="P121" s="88"/>
      <c r="Q121" s="88"/>
      <c r="R121" s="90"/>
      <c r="S121" s="90"/>
    </row>
    <row r="122" spans="1:19" ht="39.75" hidden="1" customHeight="1" thickBot="1" x14ac:dyDescent="0.3">
      <c r="A122" s="73"/>
      <c r="B122" s="70" t="s">
        <v>162</v>
      </c>
      <c r="C122" s="80"/>
      <c r="D122" s="86"/>
      <c r="E122" s="87"/>
      <c r="F122" s="88"/>
      <c r="G122" s="88"/>
      <c r="H122" s="88"/>
      <c r="I122" s="89"/>
      <c r="J122" s="88"/>
      <c r="K122" s="88"/>
      <c r="L122" s="88"/>
      <c r="M122" s="88"/>
      <c r="N122" s="88"/>
      <c r="O122" s="88"/>
      <c r="P122" s="88"/>
      <c r="Q122" s="88"/>
      <c r="R122" s="90"/>
      <c r="S122" s="90"/>
    </row>
    <row r="123" spans="1:19" ht="39.75" hidden="1" customHeight="1" thickBot="1" x14ac:dyDescent="0.3">
      <c r="A123" s="73"/>
      <c r="B123" s="70" t="s">
        <v>163</v>
      </c>
      <c r="C123" s="80"/>
      <c r="D123" s="86"/>
      <c r="E123" s="87"/>
      <c r="F123" s="88"/>
      <c r="G123" s="88"/>
      <c r="H123" s="88"/>
      <c r="I123" s="89"/>
      <c r="J123" s="88"/>
      <c r="K123" s="88"/>
      <c r="L123" s="88"/>
      <c r="M123" s="88"/>
      <c r="N123" s="88"/>
      <c r="O123" s="88"/>
      <c r="P123" s="88"/>
      <c r="Q123" s="88"/>
      <c r="R123" s="90"/>
      <c r="S123" s="90"/>
    </row>
    <row r="124" spans="1:19" ht="39.75" hidden="1" customHeight="1" thickBot="1" x14ac:dyDescent="0.3">
      <c r="A124" s="73"/>
      <c r="B124" s="70" t="s">
        <v>164</v>
      </c>
      <c r="C124" s="80"/>
      <c r="D124" s="86"/>
      <c r="E124" s="87"/>
      <c r="F124" s="88"/>
      <c r="G124" s="88"/>
      <c r="H124" s="88"/>
      <c r="I124" s="89"/>
      <c r="J124" s="88"/>
      <c r="K124" s="88"/>
      <c r="L124" s="88"/>
      <c r="M124" s="88"/>
      <c r="N124" s="88"/>
      <c r="O124" s="88"/>
      <c r="P124" s="88"/>
      <c r="Q124" s="88"/>
      <c r="R124" s="90"/>
      <c r="S124" s="90"/>
    </row>
    <row r="125" spans="1:19" ht="39.75" hidden="1" customHeight="1" thickBot="1" x14ac:dyDescent="0.3">
      <c r="A125" s="73"/>
      <c r="B125" s="70" t="s">
        <v>165</v>
      </c>
      <c r="C125" s="80"/>
      <c r="D125" s="86"/>
      <c r="E125" s="87"/>
      <c r="F125" s="88"/>
      <c r="G125" s="88"/>
      <c r="H125" s="88"/>
      <c r="I125" s="89"/>
      <c r="J125" s="88"/>
      <c r="K125" s="88"/>
      <c r="L125" s="88"/>
      <c r="M125" s="88"/>
      <c r="N125" s="88"/>
      <c r="O125" s="88"/>
      <c r="P125" s="88"/>
      <c r="Q125" s="88"/>
      <c r="R125" s="90"/>
      <c r="S125" s="90"/>
    </row>
    <row r="126" spans="1:19" ht="39.75" hidden="1" customHeight="1" thickBot="1" x14ac:dyDescent="0.3">
      <c r="A126" s="95"/>
      <c r="B126" s="70" t="s">
        <v>166</v>
      </c>
      <c r="C126" s="80"/>
      <c r="D126" s="86"/>
      <c r="E126" s="87"/>
      <c r="F126" s="88"/>
      <c r="G126" s="88"/>
      <c r="H126" s="88"/>
      <c r="I126" s="89"/>
      <c r="J126" s="88"/>
      <c r="K126" s="88"/>
      <c r="L126" s="88"/>
      <c r="M126" s="88"/>
      <c r="N126" s="88"/>
      <c r="O126" s="88"/>
      <c r="P126" s="88"/>
      <c r="Q126" s="88"/>
      <c r="R126" s="90">
        <f>SUM(F126:Q126)</f>
        <v>0</v>
      </c>
      <c r="S126" s="90">
        <f>+E126-R126</f>
        <v>0</v>
      </c>
    </row>
    <row r="127" spans="1:19" ht="39.950000000000003" customHeight="1" thickBot="1" x14ac:dyDescent="0.3">
      <c r="A127" s="95"/>
      <c r="B127" s="96" t="s">
        <v>46</v>
      </c>
      <c r="C127" s="97"/>
      <c r="D127" s="98">
        <f t="shared" ref="D127:S127" si="6">SUM(D15:D126)</f>
        <v>863245082</v>
      </c>
      <c r="E127" s="99">
        <f t="shared" si="6"/>
        <v>412457242.39999998</v>
      </c>
      <c r="F127" s="100">
        <f t="shared" si="6"/>
        <v>51565510</v>
      </c>
      <c r="G127" s="100">
        <f t="shared" si="6"/>
        <v>51565510</v>
      </c>
      <c r="H127" s="100">
        <f t="shared" si="6"/>
        <v>110192941</v>
      </c>
      <c r="I127" s="100">
        <f t="shared" si="6"/>
        <v>138002111.10000002</v>
      </c>
      <c r="J127" s="100">
        <f t="shared" si="6"/>
        <v>53740441</v>
      </c>
      <c r="K127" s="100">
        <f t="shared" si="6"/>
        <v>0</v>
      </c>
      <c r="L127" s="100">
        <f t="shared" si="6"/>
        <v>0</v>
      </c>
      <c r="M127" s="100">
        <f t="shared" si="6"/>
        <v>0</v>
      </c>
      <c r="N127" s="100">
        <f t="shared" si="6"/>
        <v>0</v>
      </c>
      <c r="O127" s="100">
        <f t="shared" si="6"/>
        <v>0</v>
      </c>
      <c r="P127" s="100">
        <f t="shared" si="6"/>
        <v>0</v>
      </c>
      <c r="Q127" s="100">
        <f t="shared" si="6"/>
        <v>0</v>
      </c>
      <c r="R127" s="100">
        <f t="shared" si="6"/>
        <v>405066513.09999996</v>
      </c>
      <c r="S127" s="100">
        <f t="shared" si="6"/>
        <v>7390729.2999999998</v>
      </c>
    </row>
    <row r="128" spans="1:19" ht="15.75" x14ac:dyDescent="0.2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68"/>
      <c r="S128" s="68"/>
    </row>
    <row r="129" spans="1:19" ht="15.75" x14ac:dyDescent="0.25">
      <c r="A129" s="95"/>
      <c r="B129" s="95"/>
      <c r="C129" s="95"/>
      <c r="D129" s="95"/>
      <c r="E129" s="102"/>
      <c r="F129" s="102"/>
      <c r="G129" s="102"/>
      <c r="H129" s="102"/>
      <c r="I129" s="95"/>
      <c r="J129" s="95"/>
      <c r="K129" s="95"/>
      <c r="L129" s="95"/>
      <c r="M129" s="95"/>
      <c r="N129" s="95"/>
      <c r="O129" s="95"/>
      <c r="P129" s="95"/>
      <c r="Q129" s="95"/>
      <c r="R129" s="68"/>
      <c r="S129" s="68"/>
    </row>
    <row r="130" spans="1:19" ht="16.5" thickBot="1" x14ac:dyDescent="0.3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68"/>
      <c r="S130" s="68"/>
    </row>
    <row r="131" spans="1:19" ht="15.75" x14ac:dyDescent="0.25">
      <c r="A131" s="95"/>
      <c r="B131" s="129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1"/>
      <c r="S131" s="132"/>
    </row>
    <row r="132" spans="1:19" ht="18.75" x14ac:dyDescent="0.3">
      <c r="A132" s="55"/>
      <c r="B132" s="232" t="s">
        <v>47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4"/>
    </row>
    <row r="133" spans="1:19" ht="18.75" x14ac:dyDescent="0.3">
      <c r="A133" s="55"/>
      <c r="B133" s="232" t="s">
        <v>48</v>
      </c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4"/>
    </row>
    <row r="134" spans="1:19" ht="18.75" x14ac:dyDescent="0.3">
      <c r="A134" s="55"/>
      <c r="B134" s="232" t="s">
        <v>49</v>
      </c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4"/>
    </row>
    <row r="135" spans="1:19" ht="15.75" thickBot="1" x14ac:dyDescent="0.3">
      <c r="A135" s="66"/>
      <c r="B135" s="103"/>
      <c r="C135" s="104"/>
      <c r="D135" s="105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6"/>
    </row>
    <row r="136" spans="1:19" ht="15.75" x14ac:dyDescent="0.25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68"/>
      <c r="S136" s="68"/>
    </row>
  </sheetData>
  <mergeCells count="4">
    <mergeCell ref="D6:S6"/>
    <mergeCell ref="B132:S132"/>
    <mergeCell ref="B133:S133"/>
    <mergeCell ref="B134:S1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CAEF-2462-4DEC-9E38-F7BC9BCFBE90}">
  <dimension ref="A1:S136"/>
  <sheetViews>
    <sheetView topLeftCell="A100" zoomScale="57" zoomScaleNormal="57" workbookViewId="0">
      <selection activeCell="G146" sqref="G146"/>
    </sheetView>
  </sheetViews>
  <sheetFormatPr baseColWidth="10" defaultRowHeight="15" x14ac:dyDescent="0.25"/>
  <cols>
    <col min="1" max="1" width="4.140625" customWidth="1"/>
    <col min="2" max="2" width="54.85546875" customWidth="1"/>
    <col min="3" max="3" width="26.28515625" customWidth="1"/>
    <col min="4" max="4" width="30.140625" customWidth="1"/>
    <col min="5" max="5" width="28" customWidth="1"/>
    <col min="6" max="6" width="26.140625" customWidth="1"/>
    <col min="7" max="7" width="23.42578125" customWidth="1"/>
    <col min="8" max="8" width="28.140625" customWidth="1"/>
    <col min="9" max="9" width="29.140625" customWidth="1"/>
    <col min="10" max="10" width="26.42578125" customWidth="1"/>
    <col min="11" max="17" width="11.42578125" hidden="1" customWidth="1"/>
    <col min="18" max="18" width="27.42578125" customWidth="1"/>
    <col min="19" max="19" width="29" customWidth="1"/>
  </cols>
  <sheetData>
    <row r="1" spans="1:19" ht="20.25" x14ac:dyDescent="0.3">
      <c r="A1" s="51"/>
      <c r="B1" s="52" t="s">
        <v>0</v>
      </c>
      <c r="C1" s="5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0.25" x14ac:dyDescent="0.3">
      <c r="A2" s="51"/>
      <c r="B2" s="52" t="s">
        <v>1</v>
      </c>
      <c r="C2" s="53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0.25" x14ac:dyDescent="0.3">
      <c r="A3" s="51"/>
      <c r="B3" s="52" t="s">
        <v>2</v>
      </c>
      <c r="C3" s="53"/>
      <c r="D3" s="54"/>
      <c r="E3" s="55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0.25" x14ac:dyDescent="0.3">
      <c r="A4" s="51"/>
      <c r="B4" s="56" t="s">
        <v>3</v>
      </c>
      <c r="C4" s="57"/>
      <c r="D4" s="55"/>
      <c r="E4" s="55"/>
      <c r="F4" s="55"/>
      <c r="G4" s="55"/>
      <c r="H4" s="55"/>
      <c r="I4" s="55"/>
      <c r="J4" s="55"/>
      <c r="K4" s="55"/>
      <c r="L4" s="66"/>
      <c r="M4" s="66"/>
      <c r="N4" s="66"/>
      <c r="O4" s="66"/>
      <c r="P4" s="66"/>
      <c r="Q4" s="55"/>
      <c r="R4" s="55"/>
      <c r="S4" s="55"/>
    </row>
    <row r="5" spans="1:19" ht="20.25" x14ac:dyDescent="0.3">
      <c r="A5" s="51"/>
      <c r="B5" s="58" t="s">
        <v>4</v>
      </c>
      <c r="C5" s="59"/>
      <c r="D5" s="60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30.75" x14ac:dyDescent="0.45">
      <c r="A6" s="51"/>
      <c r="B6" s="58"/>
      <c r="C6" s="59"/>
      <c r="D6" s="228" t="s">
        <v>5</v>
      </c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1:19" ht="20.25" x14ac:dyDescent="0.3">
      <c r="A7" s="51"/>
      <c r="B7" s="58"/>
      <c r="C7" s="56" t="s">
        <v>50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24.75" x14ac:dyDescent="0.45">
      <c r="A8" s="51"/>
      <c r="B8" s="61" t="s">
        <v>187</v>
      </c>
      <c r="C8" s="62"/>
      <c r="D8" s="63"/>
      <c r="E8" s="64"/>
      <c r="F8" s="65"/>
      <c r="G8" s="55"/>
      <c r="H8" s="55"/>
      <c r="I8" s="66"/>
      <c r="J8" s="66"/>
      <c r="K8" s="55"/>
      <c r="L8" s="55"/>
      <c r="M8" s="55"/>
      <c r="N8" s="55"/>
      <c r="O8" s="55"/>
      <c r="P8" s="55"/>
      <c r="Q8" s="55"/>
      <c r="R8" s="55"/>
      <c r="S8" s="55"/>
    </row>
    <row r="9" spans="1:19" ht="22.5" x14ac:dyDescent="0.45">
      <c r="A9" s="51"/>
      <c r="B9" s="61" t="s">
        <v>188</v>
      </c>
      <c r="C9" s="62"/>
      <c r="D9" s="63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22.5" x14ac:dyDescent="0.45">
      <c r="A10" s="51"/>
      <c r="B10" s="62" t="s">
        <v>53</v>
      </c>
      <c r="C10" s="62"/>
      <c r="D10" s="63"/>
      <c r="E10" s="6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spans="1:19" ht="16.5" x14ac:dyDescent="0.3">
      <c r="A11" s="51"/>
      <c r="B11" s="111"/>
      <c r="C11" s="111"/>
      <c r="D11" s="55"/>
      <c r="E11" s="112" t="s">
        <v>54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 ht="16.5" thickBot="1" x14ac:dyDescent="0.3">
      <c r="A12" s="67"/>
      <c r="B12" s="51"/>
      <c r="C12" s="51"/>
      <c r="D12" s="68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144.75" thickBot="1" x14ac:dyDescent="0.3">
      <c r="A13" s="67"/>
      <c r="B13" s="117"/>
      <c r="C13" s="70" t="s">
        <v>8</v>
      </c>
      <c r="D13" s="71" t="s">
        <v>9</v>
      </c>
      <c r="E13" s="72" t="s">
        <v>10</v>
      </c>
      <c r="F13" s="70" t="s">
        <v>11</v>
      </c>
      <c r="G13" s="70" t="s">
        <v>12</v>
      </c>
      <c r="H13" s="70" t="s">
        <v>13</v>
      </c>
      <c r="I13" s="70" t="s">
        <v>14</v>
      </c>
      <c r="J13" s="70" t="s">
        <v>15</v>
      </c>
      <c r="K13" s="70" t="s">
        <v>87</v>
      </c>
      <c r="L13" s="70" t="s">
        <v>88</v>
      </c>
      <c r="M13" s="70" t="s">
        <v>89</v>
      </c>
      <c r="N13" s="118" t="s">
        <v>90</v>
      </c>
      <c r="O13" s="118" t="s">
        <v>91</v>
      </c>
      <c r="P13" s="119" t="s">
        <v>92</v>
      </c>
      <c r="Q13" s="70" t="s">
        <v>93</v>
      </c>
      <c r="R13" s="70" t="s">
        <v>16</v>
      </c>
      <c r="S13" s="70" t="s">
        <v>17</v>
      </c>
    </row>
    <row r="14" spans="1:19" ht="39.950000000000003" customHeight="1" thickBot="1" x14ac:dyDescent="0.3">
      <c r="A14" s="73"/>
      <c r="B14" s="74" t="s">
        <v>18</v>
      </c>
      <c r="C14" s="75"/>
      <c r="D14" s="78" t="s">
        <v>21</v>
      </c>
      <c r="E14" s="78" t="s">
        <v>21</v>
      </c>
      <c r="F14" s="78" t="s">
        <v>20</v>
      </c>
      <c r="G14" s="78" t="s">
        <v>20</v>
      </c>
      <c r="H14" s="78" t="s">
        <v>20</v>
      </c>
      <c r="I14" s="78" t="s">
        <v>20</v>
      </c>
      <c r="J14" s="78" t="s">
        <v>20</v>
      </c>
      <c r="K14" s="78" t="s">
        <v>20</v>
      </c>
      <c r="L14" s="78" t="s">
        <v>20</v>
      </c>
      <c r="M14" s="78" t="s">
        <v>20</v>
      </c>
      <c r="N14" s="78" t="s">
        <v>20</v>
      </c>
      <c r="O14" s="78" t="s">
        <v>20</v>
      </c>
      <c r="P14" s="78" t="s">
        <v>20</v>
      </c>
      <c r="Q14" s="78" t="s">
        <v>20</v>
      </c>
      <c r="R14" s="78" t="s">
        <v>21</v>
      </c>
      <c r="S14" s="79"/>
    </row>
    <row r="15" spans="1:19" ht="39.950000000000003" customHeight="1" thickBot="1" x14ac:dyDescent="0.3">
      <c r="A15" s="73"/>
      <c r="B15" s="70" t="s">
        <v>22</v>
      </c>
      <c r="C15" s="80" t="s">
        <v>23</v>
      </c>
      <c r="D15" s="81">
        <f>+F15*12</f>
        <v>907298496</v>
      </c>
      <c r="E15" s="82">
        <f>+R15</f>
        <v>378041040</v>
      </c>
      <c r="F15" s="83">
        <v>75608208</v>
      </c>
      <c r="G15" s="83">
        <v>75608208</v>
      </c>
      <c r="H15" s="83">
        <v>75608208</v>
      </c>
      <c r="I15" s="84">
        <v>75608208</v>
      </c>
      <c r="J15" s="83">
        <v>75608208</v>
      </c>
      <c r="K15" s="83"/>
      <c r="L15" s="83"/>
      <c r="M15" s="83"/>
      <c r="N15" s="83"/>
      <c r="O15" s="83"/>
      <c r="P15" s="83"/>
      <c r="Q15" s="83"/>
      <c r="R15" s="85">
        <f t="shared" ref="R15:R80" si="0">SUM(F15:Q15)</f>
        <v>378041040</v>
      </c>
      <c r="S15" s="85">
        <f>+E15-R15</f>
        <v>0</v>
      </c>
    </row>
    <row r="16" spans="1:19" ht="39.950000000000003" customHeight="1" thickBot="1" x14ac:dyDescent="0.3">
      <c r="A16" s="73"/>
      <c r="B16" s="70" t="s">
        <v>94</v>
      </c>
      <c r="C16" s="80" t="s">
        <v>23</v>
      </c>
      <c r="D16" s="86"/>
      <c r="E16" s="87"/>
      <c r="F16" s="88"/>
      <c r="G16" s="88"/>
      <c r="H16" s="88"/>
      <c r="I16" s="89"/>
      <c r="J16" s="88"/>
      <c r="K16" s="88"/>
      <c r="L16" s="88"/>
      <c r="M16" s="88"/>
      <c r="N16" s="88"/>
      <c r="O16" s="88"/>
      <c r="P16" s="88"/>
      <c r="Q16" s="88"/>
      <c r="R16" s="90">
        <f t="shared" si="0"/>
        <v>0</v>
      </c>
      <c r="S16" s="85">
        <f t="shared" ref="S16:S81" si="1">+E16-R16</f>
        <v>0</v>
      </c>
    </row>
    <row r="17" spans="1:19" ht="39.950000000000003" customHeight="1" thickBot="1" x14ac:dyDescent="0.3">
      <c r="A17" s="73"/>
      <c r="B17" s="70" t="s">
        <v>95</v>
      </c>
      <c r="C17" s="80" t="s">
        <v>23</v>
      </c>
      <c r="D17" s="91"/>
      <c r="E17" s="87"/>
      <c r="F17" s="88"/>
      <c r="G17" s="88"/>
      <c r="H17" s="88"/>
      <c r="I17" s="89"/>
      <c r="J17" s="88"/>
      <c r="K17" s="88"/>
      <c r="L17" s="88"/>
      <c r="M17" s="88"/>
      <c r="N17" s="88"/>
      <c r="O17" s="88"/>
      <c r="P17" s="88"/>
      <c r="Q17" s="88"/>
      <c r="R17" s="90">
        <f t="shared" si="0"/>
        <v>0</v>
      </c>
      <c r="S17" s="85">
        <f t="shared" si="1"/>
        <v>0</v>
      </c>
    </row>
    <row r="18" spans="1:19" ht="39.950000000000003" customHeight="1" thickBot="1" x14ac:dyDescent="0.3">
      <c r="A18" s="73"/>
      <c r="B18" s="70" t="s">
        <v>24</v>
      </c>
      <c r="C18" s="80" t="s">
        <v>23</v>
      </c>
      <c r="D18" s="86">
        <f>+F18*12</f>
        <v>47984592</v>
      </c>
      <c r="E18" s="87">
        <f>SUM(F18:Q18)</f>
        <v>19993580</v>
      </c>
      <c r="F18" s="88">
        <v>3998716</v>
      </c>
      <c r="G18" s="88">
        <v>3998716</v>
      </c>
      <c r="H18" s="88">
        <v>3998716</v>
      </c>
      <c r="I18" s="89">
        <v>3998716</v>
      </c>
      <c r="J18" s="88">
        <v>3998716</v>
      </c>
      <c r="K18" s="88"/>
      <c r="L18" s="88"/>
      <c r="M18" s="88"/>
      <c r="N18" s="88"/>
      <c r="O18" s="88"/>
      <c r="P18" s="88"/>
      <c r="Q18" s="88"/>
      <c r="R18" s="90">
        <f t="shared" si="0"/>
        <v>19993580</v>
      </c>
      <c r="S18" s="85">
        <f t="shared" si="1"/>
        <v>0</v>
      </c>
    </row>
    <row r="19" spans="1:19" ht="39.950000000000003" customHeight="1" thickBot="1" x14ac:dyDescent="0.3">
      <c r="A19" s="73"/>
      <c r="B19" s="70" t="s">
        <v>55</v>
      </c>
      <c r="C19" s="80" t="s">
        <v>23</v>
      </c>
      <c r="D19" s="86"/>
      <c r="E19" s="87">
        <f t="shared" ref="E19:E24" si="2">SUM(F19:Q19)</f>
        <v>335815</v>
      </c>
      <c r="F19" s="88">
        <f>67163</f>
        <v>67163</v>
      </c>
      <c r="G19" s="88">
        <v>67163</v>
      </c>
      <c r="H19" s="88">
        <v>67163</v>
      </c>
      <c r="I19" s="89">
        <v>67163</v>
      </c>
      <c r="J19" s="88">
        <v>67163</v>
      </c>
      <c r="K19" s="88"/>
      <c r="L19" s="88"/>
      <c r="M19" s="88"/>
      <c r="N19" s="88"/>
      <c r="O19" s="88"/>
      <c r="P19" s="88"/>
      <c r="Q19" s="88"/>
      <c r="R19" s="90">
        <f t="shared" si="0"/>
        <v>335815</v>
      </c>
      <c r="S19" s="85">
        <f t="shared" si="1"/>
        <v>0</v>
      </c>
    </row>
    <row r="20" spans="1:19" ht="39.950000000000003" customHeight="1" thickBot="1" x14ac:dyDescent="0.3">
      <c r="A20" s="73"/>
      <c r="B20" s="70" t="s">
        <v>56</v>
      </c>
      <c r="C20" s="80" t="s">
        <v>23</v>
      </c>
      <c r="D20" s="86"/>
      <c r="E20" s="87">
        <f>+F20</f>
        <v>129784</v>
      </c>
      <c r="F20" s="88">
        <v>129784</v>
      </c>
      <c r="G20" s="88"/>
      <c r="H20" s="88"/>
      <c r="I20" s="89"/>
      <c r="J20" s="88"/>
      <c r="K20" s="88"/>
      <c r="L20" s="88"/>
      <c r="M20" s="88"/>
      <c r="N20" s="88"/>
      <c r="O20" s="88"/>
      <c r="P20" s="88"/>
      <c r="Q20" s="88"/>
      <c r="R20" s="90">
        <f>SUM(F20:I20)</f>
        <v>129784</v>
      </c>
      <c r="S20" s="85">
        <f t="shared" si="1"/>
        <v>0</v>
      </c>
    </row>
    <row r="21" spans="1:19" ht="39.950000000000003" customHeight="1" thickBot="1" x14ac:dyDescent="0.3">
      <c r="A21" s="73"/>
      <c r="B21" s="70" t="s">
        <v>97</v>
      </c>
      <c r="C21" s="80" t="s">
        <v>23</v>
      </c>
      <c r="D21" s="86"/>
      <c r="E21" s="87">
        <f t="shared" si="2"/>
        <v>0</v>
      </c>
      <c r="F21" s="88"/>
      <c r="G21" s="88"/>
      <c r="H21" s="88"/>
      <c r="I21" s="89"/>
      <c r="J21" s="88"/>
      <c r="K21" s="88"/>
      <c r="L21" s="88"/>
      <c r="M21" s="88"/>
      <c r="N21" s="88"/>
      <c r="O21" s="88"/>
      <c r="P21" s="88"/>
      <c r="Q21" s="88"/>
      <c r="R21" s="90">
        <f t="shared" si="0"/>
        <v>0</v>
      </c>
      <c r="S21" s="85">
        <f t="shared" si="1"/>
        <v>0</v>
      </c>
    </row>
    <row r="22" spans="1:19" ht="39.950000000000003" customHeight="1" thickBot="1" x14ac:dyDescent="0.3">
      <c r="A22" s="73"/>
      <c r="B22" s="70" t="s">
        <v>25</v>
      </c>
      <c r="C22" s="80" t="s">
        <v>23</v>
      </c>
      <c r="D22" s="86">
        <f>+F22*12</f>
        <v>2712552</v>
      </c>
      <c r="E22" s="87">
        <f t="shared" si="2"/>
        <v>1130230</v>
      </c>
      <c r="F22" s="88">
        <v>226046</v>
      </c>
      <c r="G22" s="88">
        <v>226046</v>
      </c>
      <c r="H22" s="88">
        <v>226046</v>
      </c>
      <c r="I22" s="89">
        <v>226046</v>
      </c>
      <c r="J22" s="88">
        <v>226046</v>
      </c>
      <c r="K22" s="88"/>
      <c r="L22" s="88"/>
      <c r="M22" s="88"/>
      <c r="N22" s="88"/>
      <c r="O22" s="88"/>
      <c r="P22" s="88"/>
      <c r="Q22" s="88"/>
      <c r="R22" s="90">
        <f t="shared" si="0"/>
        <v>1130230</v>
      </c>
      <c r="S22" s="85">
        <f t="shared" si="1"/>
        <v>0</v>
      </c>
    </row>
    <row r="23" spans="1:19" ht="39.950000000000003" customHeight="1" thickBot="1" x14ac:dyDescent="0.3">
      <c r="A23" s="73"/>
      <c r="B23" s="70" t="s">
        <v>98</v>
      </c>
      <c r="C23" s="80" t="s">
        <v>23</v>
      </c>
      <c r="D23" s="86"/>
      <c r="E23" s="87">
        <f t="shared" si="2"/>
        <v>0</v>
      </c>
      <c r="F23" s="88"/>
      <c r="G23" s="88"/>
      <c r="H23" s="88"/>
      <c r="I23" s="89"/>
      <c r="J23" s="88"/>
      <c r="K23" s="88"/>
      <c r="L23" s="88"/>
      <c r="M23" s="88"/>
      <c r="N23" s="88"/>
      <c r="O23" s="88"/>
      <c r="P23" s="88"/>
      <c r="Q23" s="88"/>
      <c r="R23" s="90">
        <f t="shared" si="0"/>
        <v>0</v>
      </c>
      <c r="S23" s="85">
        <f t="shared" si="1"/>
        <v>0</v>
      </c>
    </row>
    <row r="24" spans="1:19" ht="39.950000000000003" customHeight="1" thickBot="1" x14ac:dyDescent="0.3">
      <c r="A24" s="73"/>
      <c r="B24" s="70" t="s">
        <v>26</v>
      </c>
      <c r="C24" s="80" t="s">
        <v>23</v>
      </c>
      <c r="D24" s="86">
        <f>+F24*12</f>
        <v>2379756</v>
      </c>
      <c r="E24" s="87">
        <f t="shared" si="2"/>
        <v>991569</v>
      </c>
      <c r="F24" s="88">
        <v>198313</v>
      </c>
      <c r="G24" s="88">
        <v>198314</v>
      </c>
      <c r="H24" s="88">
        <v>198314</v>
      </c>
      <c r="I24" s="89">
        <v>198314</v>
      </c>
      <c r="J24" s="88">
        <v>198314</v>
      </c>
      <c r="K24" s="88"/>
      <c r="L24" s="88"/>
      <c r="M24" s="88"/>
      <c r="N24" s="88"/>
      <c r="O24" s="88"/>
      <c r="P24" s="88"/>
      <c r="Q24" s="88"/>
      <c r="R24" s="90">
        <f t="shared" si="0"/>
        <v>991569</v>
      </c>
      <c r="S24" s="85">
        <f t="shared" si="1"/>
        <v>0</v>
      </c>
    </row>
    <row r="25" spans="1:19" ht="39.75" customHeight="1" thickBot="1" x14ac:dyDescent="0.3">
      <c r="A25" s="73"/>
      <c r="B25" s="70" t="s">
        <v>99</v>
      </c>
      <c r="C25" s="80"/>
      <c r="D25" s="86"/>
      <c r="E25" s="87"/>
      <c r="F25" s="88"/>
      <c r="G25" s="88"/>
      <c r="H25" s="88"/>
      <c r="I25" s="89"/>
      <c r="J25" s="88"/>
      <c r="K25" s="88"/>
      <c r="L25" s="88"/>
      <c r="M25" s="88"/>
      <c r="N25" s="88"/>
      <c r="O25" s="88"/>
      <c r="P25" s="88"/>
      <c r="Q25" s="88"/>
      <c r="R25" s="90">
        <f t="shared" si="0"/>
        <v>0</v>
      </c>
      <c r="S25" s="85">
        <f t="shared" si="1"/>
        <v>0</v>
      </c>
    </row>
    <row r="26" spans="1:19" ht="39.75" hidden="1" customHeight="1" thickBot="1" x14ac:dyDescent="0.3">
      <c r="A26" s="73"/>
      <c r="B26" s="70" t="s">
        <v>100</v>
      </c>
      <c r="C26" s="80"/>
      <c r="D26" s="86"/>
      <c r="E26" s="87"/>
      <c r="F26" s="88"/>
      <c r="G26" s="88"/>
      <c r="H26" s="88"/>
      <c r="I26" s="89"/>
      <c r="J26" s="88"/>
      <c r="K26" s="88"/>
      <c r="L26" s="88"/>
      <c r="M26" s="88"/>
      <c r="N26" s="88"/>
      <c r="O26" s="88"/>
      <c r="P26" s="88"/>
      <c r="Q26" s="88"/>
      <c r="R26" s="90">
        <f t="shared" si="0"/>
        <v>0</v>
      </c>
      <c r="S26" s="85">
        <f t="shared" si="1"/>
        <v>0</v>
      </c>
    </row>
    <row r="27" spans="1:19" ht="39.75" hidden="1" customHeight="1" thickBot="1" x14ac:dyDescent="0.3">
      <c r="A27" s="73"/>
      <c r="B27" s="70" t="s">
        <v>101</v>
      </c>
      <c r="C27" s="80"/>
      <c r="D27" s="86"/>
      <c r="E27" s="87"/>
      <c r="F27" s="88"/>
      <c r="G27" s="88"/>
      <c r="H27" s="88"/>
      <c r="I27" s="89"/>
      <c r="J27" s="88"/>
      <c r="K27" s="88"/>
      <c r="L27" s="88"/>
      <c r="M27" s="88"/>
      <c r="N27" s="88"/>
      <c r="O27" s="88"/>
      <c r="P27" s="88"/>
      <c r="Q27" s="88"/>
      <c r="R27" s="90">
        <f t="shared" si="0"/>
        <v>0</v>
      </c>
      <c r="S27" s="85">
        <f t="shared" si="1"/>
        <v>0</v>
      </c>
    </row>
    <row r="28" spans="1:19" ht="39.75" hidden="1" customHeight="1" thickBot="1" x14ac:dyDescent="0.3">
      <c r="A28" s="73"/>
      <c r="B28" s="70" t="s">
        <v>102</v>
      </c>
      <c r="C28" s="80"/>
      <c r="D28" s="86"/>
      <c r="E28" s="87"/>
      <c r="F28" s="88"/>
      <c r="G28" s="88"/>
      <c r="H28" s="88"/>
      <c r="I28" s="89"/>
      <c r="J28" s="88"/>
      <c r="K28" s="88"/>
      <c r="L28" s="88"/>
      <c r="M28" s="88"/>
      <c r="N28" s="88"/>
      <c r="O28" s="88"/>
      <c r="P28" s="88"/>
      <c r="Q28" s="88"/>
      <c r="R28" s="90">
        <f t="shared" si="0"/>
        <v>0</v>
      </c>
      <c r="S28" s="85">
        <f t="shared" si="1"/>
        <v>0</v>
      </c>
    </row>
    <row r="29" spans="1:19" ht="39.75" hidden="1" customHeight="1" thickBot="1" x14ac:dyDescent="0.3">
      <c r="A29" s="73"/>
      <c r="B29" s="70" t="s">
        <v>103</v>
      </c>
      <c r="C29" s="80"/>
      <c r="D29" s="86"/>
      <c r="E29" s="87"/>
      <c r="F29" s="88"/>
      <c r="G29" s="88"/>
      <c r="H29" s="88"/>
      <c r="I29" s="89"/>
      <c r="J29" s="88"/>
      <c r="K29" s="88"/>
      <c r="L29" s="88"/>
      <c r="M29" s="88"/>
      <c r="N29" s="88"/>
      <c r="O29" s="88"/>
      <c r="P29" s="88"/>
      <c r="Q29" s="88"/>
      <c r="R29" s="90">
        <f t="shared" si="0"/>
        <v>0</v>
      </c>
      <c r="S29" s="85">
        <f t="shared" si="1"/>
        <v>0</v>
      </c>
    </row>
    <row r="30" spans="1:19" ht="39.75" hidden="1" customHeight="1" thickBot="1" x14ac:dyDescent="0.3">
      <c r="A30" s="73"/>
      <c r="B30" s="70" t="s">
        <v>72</v>
      </c>
      <c r="C30" s="80"/>
      <c r="D30" s="86"/>
      <c r="E30" s="87"/>
      <c r="F30" s="88"/>
      <c r="G30" s="88"/>
      <c r="H30" s="88"/>
      <c r="I30" s="89"/>
      <c r="J30" s="88"/>
      <c r="K30" s="88"/>
      <c r="L30" s="88"/>
      <c r="M30" s="88"/>
      <c r="N30" s="88"/>
      <c r="O30" s="88"/>
      <c r="P30" s="88"/>
      <c r="Q30" s="88"/>
      <c r="R30" s="90">
        <f t="shared" si="0"/>
        <v>0</v>
      </c>
      <c r="S30" s="85">
        <f t="shared" si="1"/>
        <v>0</v>
      </c>
    </row>
    <row r="31" spans="1:19" ht="39.950000000000003" customHeight="1" thickBot="1" x14ac:dyDescent="0.3">
      <c r="A31" s="73"/>
      <c r="B31" s="70" t="s">
        <v>27</v>
      </c>
      <c r="C31" s="80">
        <v>916</v>
      </c>
      <c r="D31" s="86">
        <v>14099665</v>
      </c>
      <c r="E31" s="87">
        <f>+I31</f>
        <v>7049832</v>
      </c>
      <c r="F31" s="88"/>
      <c r="G31" s="88"/>
      <c r="H31" s="88"/>
      <c r="I31" s="89">
        <v>7049832</v>
      </c>
      <c r="J31" s="88"/>
      <c r="K31" s="88"/>
      <c r="L31" s="88"/>
      <c r="M31" s="88"/>
      <c r="N31" s="88"/>
      <c r="O31" s="88"/>
      <c r="P31" s="88"/>
      <c r="Q31" s="88"/>
      <c r="R31" s="90">
        <f t="shared" si="0"/>
        <v>7049832</v>
      </c>
      <c r="S31" s="85">
        <f t="shared" si="1"/>
        <v>0</v>
      </c>
    </row>
    <row r="32" spans="1:19" ht="39.950000000000003" customHeight="1" thickBot="1" x14ac:dyDescent="0.3">
      <c r="A32" s="73"/>
      <c r="B32" s="70" t="s">
        <v>79</v>
      </c>
      <c r="C32" s="80"/>
      <c r="D32" s="86"/>
      <c r="E32" s="87"/>
      <c r="F32" s="88"/>
      <c r="G32" s="88"/>
      <c r="H32" s="88"/>
      <c r="I32" s="89"/>
      <c r="J32" s="88"/>
      <c r="K32" s="88"/>
      <c r="L32" s="88"/>
      <c r="M32" s="88"/>
      <c r="N32" s="88"/>
      <c r="O32" s="88"/>
      <c r="P32" s="88"/>
      <c r="Q32" s="88"/>
      <c r="R32" s="90">
        <f t="shared" si="0"/>
        <v>0</v>
      </c>
      <c r="S32" s="85">
        <f t="shared" si="1"/>
        <v>0</v>
      </c>
    </row>
    <row r="33" spans="1:19" ht="39.950000000000003" customHeight="1" thickBot="1" x14ac:dyDescent="0.3">
      <c r="A33" s="73"/>
      <c r="B33" s="70" t="s">
        <v>80</v>
      </c>
      <c r="C33" s="80" t="s">
        <v>23</v>
      </c>
      <c r="D33" s="86"/>
      <c r="E33" s="87"/>
      <c r="F33" s="88"/>
      <c r="G33" s="88"/>
      <c r="H33" s="88"/>
      <c r="I33" s="89"/>
      <c r="J33" s="88"/>
      <c r="K33" s="88"/>
      <c r="L33" s="88"/>
      <c r="M33" s="88"/>
      <c r="N33" s="88"/>
      <c r="O33" s="88"/>
      <c r="P33" s="88"/>
      <c r="Q33" s="88"/>
      <c r="R33" s="90">
        <f t="shared" si="0"/>
        <v>0</v>
      </c>
      <c r="S33" s="85">
        <f t="shared" si="1"/>
        <v>0</v>
      </c>
    </row>
    <row r="34" spans="1:19" ht="39.950000000000003" customHeight="1" thickBot="1" x14ac:dyDescent="0.3">
      <c r="A34" s="73"/>
      <c r="B34" s="70" t="s">
        <v>57</v>
      </c>
      <c r="C34" s="80" t="s">
        <v>23</v>
      </c>
      <c r="D34" s="86">
        <f>+F34*12</f>
        <v>-1353588</v>
      </c>
      <c r="E34" s="87">
        <f>SUM(F34:Q34)</f>
        <v>-563995</v>
      </c>
      <c r="F34" s="88">
        <v>-112799</v>
      </c>
      <c r="G34" s="88">
        <v>-112799</v>
      </c>
      <c r="H34" s="88">
        <v>-112799</v>
      </c>
      <c r="I34" s="89">
        <v>-112799</v>
      </c>
      <c r="J34" s="88">
        <v>-112799</v>
      </c>
      <c r="K34" s="88"/>
      <c r="L34" s="88"/>
      <c r="M34" s="88"/>
      <c r="N34" s="88"/>
      <c r="O34" s="88"/>
      <c r="P34" s="88"/>
      <c r="Q34" s="88"/>
      <c r="R34" s="90">
        <f t="shared" si="0"/>
        <v>-563995</v>
      </c>
      <c r="S34" s="85">
        <f t="shared" si="1"/>
        <v>0</v>
      </c>
    </row>
    <row r="35" spans="1:19" ht="39.950000000000003" customHeight="1" thickBot="1" x14ac:dyDescent="0.3">
      <c r="A35" s="73"/>
      <c r="B35" s="70" t="s">
        <v>104</v>
      </c>
      <c r="C35" s="80" t="s">
        <v>23</v>
      </c>
      <c r="D35" s="86"/>
      <c r="E35" s="87"/>
      <c r="F35" s="88"/>
      <c r="G35" s="88"/>
      <c r="H35" s="88"/>
      <c r="I35" s="89"/>
      <c r="J35" s="88"/>
      <c r="K35" s="88"/>
      <c r="L35" s="88"/>
      <c r="M35" s="88"/>
      <c r="N35" s="88"/>
      <c r="O35" s="88"/>
      <c r="P35" s="88"/>
      <c r="Q35" s="88"/>
      <c r="R35" s="90">
        <f t="shared" si="0"/>
        <v>0</v>
      </c>
      <c r="S35" s="85">
        <f t="shared" si="1"/>
        <v>0</v>
      </c>
    </row>
    <row r="36" spans="1:19" ht="1.5" customHeight="1" thickBot="1" x14ac:dyDescent="0.3">
      <c r="A36" s="73"/>
      <c r="B36" s="70" t="s">
        <v>105</v>
      </c>
      <c r="C36" s="80"/>
      <c r="D36" s="86"/>
      <c r="E36" s="87"/>
      <c r="F36" s="88"/>
      <c r="G36" s="88"/>
      <c r="H36" s="88"/>
      <c r="I36" s="89"/>
      <c r="J36" s="88"/>
      <c r="K36" s="88"/>
      <c r="L36" s="88"/>
      <c r="M36" s="88"/>
      <c r="N36" s="88"/>
      <c r="O36" s="88"/>
      <c r="P36" s="88"/>
      <c r="Q36" s="88"/>
      <c r="R36" s="90">
        <f t="shared" si="0"/>
        <v>0</v>
      </c>
      <c r="S36" s="85">
        <f t="shared" si="1"/>
        <v>0</v>
      </c>
    </row>
    <row r="37" spans="1:19" ht="39.75" hidden="1" customHeight="1" thickBot="1" x14ac:dyDescent="0.3">
      <c r="A37" s="73"/>
      <c r="B37" s="70" t="s">
        <v>106</v>
      </c>
      <c r="C37" s="80"/>
      <c r="D37" s="86"/>
      <c r="E37" s="87"/>
      <c r="F37" s="88"/>
      <c r="G37" s="88"/>
      <c r="H37" s="88"/>
      <c r="I37" s="89"/>
      <c r="J37" s="88"/>
      <c r="K37" s="88"/>
      <c r="L37" s="88"/>
      <c r="M37" s="88"/>
      <c r="N37" s="88"/>
      <c r="O37" s="88"/>
      <c r="P37" s="88"/>
      <c r="Q37" s="88"/>
      <c r="R37" s="90">
        <f t="shared" si="0"/>
        <v>0</v>
      </c>
      <c r="S37" s="85">
        <f t="shared" si="1"/>
        <v>0</v>
      </c>
    </row>
    <row r="38" spans="1:19" ht="39.75" hidden="1" customHeight="1" thickBot="1" x14ac:dyDescent="0.3">
      <c r="A38" s="73"/>
      <c r="B38" s="70" t="s">
        <v>107</v>
      </c>
      <c r="C38" s="80"/>
      <c r="D38" s="86"/>
      <c r="E38" s="87"/>
      <c r="F38" s="88"/>
      <c r="G38" s="88"/>
      <c r="H38" s="88"/>
      <c r="I38" s="89"/>
      <c r="J38" s="88"/>
      <c r="K38" s="88"/>
      <c r="L38" s="88"/>
      <c r="M38" s="88"/>
      <c r="N38" s="88"/>
      <c r="O38" s="88"/>
      <c r="P38" s="88"/>
      <c r="Q38" s="88"/>
      <c r="R38" s="90">
        <f t="shared" si="0"/>
        <v>0</v>
      </c>
      <c r="S38" s="85">
        <f t="shared" si="1"/>
        <v>0</v>
      </c>
    </row>
    <row r="39" spans="1:19" ht="39.75" hidden="1" customHeight="1" thickBot="1" x14ac:dyDescent="0.3">
      <c r="A39" s="73"/>
      <c r="B39" s="70" t="s">
        <v>58</v>
      </c>
      <c r="C39" s="80"/>
      <c r="D39" s="86"/>
      <c r="E39" s="87"/>
      <c r="F39" s="88"/>
      <c r="G39" s="113"/>
      <c r="H39" s="88"/>
      <c r="I39" s="89"/>
      <c r="J39" s="88"/>
      <c r="K39" s="88"/>
      <c r="L39" s="88"/>
      <c r="M39" s="88"/>
      <c r="N39" s="88"/>
      <c r="O39" s="88"/>
      <c r="P39" s="88"/>
      <c r="Q39" s="88"/>
      <c r="R39" s="90">
        <f t="shared" si="0"/>
        <v>0</v>
      </c>
      <c r="S39" s="85">
        <f t="shared" si="1"/>
        <v>0</v>
      </c>
    </row>
    <row r="40" spans="1:19" ht="39.75" hidden="1" customHeight="1" thickBot="1" x14ac:dyDescent="0.3">
      <c r="A40" s="73"/>
      <c r="B40" s="70" t="s">
        <v>108</v>
      </c>
      <c r="C40" s="80" t="s">
        <v>23</v>
      </c>
      <c r="D40" s="86"/>
      <c r="E40" s="87"/>
      <c r="F40" s="88"/>
      <c r="G40" s="113"/>
      <c r="H40" s="88"/>
      <c r="I40" s="89"/>
      <c r="J40" s="88"/>
      <c r="K40" s="88"/>
      <c r="L40" s="88"/>
      <c r="M40" s="88"/>
      <c r="N40" s="88"/>
      <c r="O40" s="88"/>
      <c r="P40" s="88"/>
      <c r="Q40" s="88"/>
      <c r="R40" s="90">
        <f t="shared" si="0"/>
        <v>0</v>
      </c>
      <c r="S40" s="85">
        <f t="shared" si="1"/>
        <v>0</v>
      </c>
    </row>
    <row r="41" spans="1:19" ht="39.75" hidden="1" customHeight="1" thickBot="1" x14ac:dyDescent="0.3">
      <c r="A41" s="73"/>
      <c r="B41" s="70" t="s">
        <v>59</v>
      </c>
      <c r="C41" s="80" t="s">
        <v>23</v>
      </c>
      <c r="D41" s="86"/>
      <c r="E41" s="87"/>
      <c r="F41" s="88"/>
      <c r="G41" s="88"/>
      <c r="H41" s="88"/>
      <c r="I41" s="89"/>
      <c r="J41" s="88"/>
      <c r="K41" s="88"/>
      <c r="L41" s="88"/>
      <c r="M41" s="88"/>
      <c r="N41" s="88"/>
      <c r="O41" s="88"/>
      <c r="P41" s="88"/>
      <c r="Q41" s="88"/>
      <c r="R41" s="90">
        <f t="shared" si="0"/>
        <v>0</v>
      </c>
      <c r="S41" s="85">
        <f t="shared" si="1"/>
        <v>0</v>
      </c>
    </row>
    <row r="42" spans="1:19" ht="39.75" hidden="1" customHeight="1" thickBot="1" x14ac:dyDescent="0.3">
      <c r="A42" s="73"/>
      <c r="B42" s="70" t="s">
        <v>109</v>
      </c>
      <c r="C42" s="80" t="s">
        <v>23</v>
      </c>
      <c r="D42" s="86"/>
      <c r="E42" s="87"/>
      <c r="F42" s="88"/>
      <c r="G42" s="88"/>
      <c r="H42" s="88"/>
      <c r="I42" s="89"/>
      <c r="J42" s="88"/>
      <c r="K42" s="88"/>
      <c r="L42" s="88"/>
      <c r="M42" s="88"/>
      <c r="N42" s="88"/>
      <c r="O42" s="88"/>
      <c r="P42" s="88"/>
      <c r="Q42" s="88"/>
      <c r="R42" s="90">
        <f t="shared" si="0"/>
        <v>0</v>
      </c>
      <c r="S42" s="85">
        <f t="shared" si="1"/>
        <v>0</v>
      </c>
    </row>
    <row r="43" spans="1:19" ht="39.75" hidden="1" customHeight="1" thickBot="1" x14ac:dyDescent="0.3">
      <c r="A43" s="73"/>
      <c r="B43" s="70" t="s">
        <v>110</v>
      </c>
      <c r="C43" s="80"/>
      <c r="D43" s="86"/>
      <c r="E43" s="87"/>
      <c r="F43" s="88"/>
      <c r="G43" s="88"/>
      <c r="H43" s="88"/>
      <c r="I43" s="89"/>
      <c r="J43" s="88"/>
      <c r="K43" s="88"/>
      <c r="L43" s="88"/>
      <c r="M43" s="88"/>
      <c r="N43" s="88"/>
      <c r="O43" s="88"/>
      <c r="P43" s="88"/>
      <c r="Q43" s="88"/>
      <c r="R43" s="90">
        <f t="shared" si="0"/>
        <v>0</v>
      </c>
      <c r="S43" s="85">
        <f t="shared" si="1"/>
        <v>0</v>
      </c>
    </row>
    <row r="44" spans="1:19" ht="39.75" hidden="1" customHeight="1" thickBot="1" x14ac:dyDescent="0.3">
      <c r="A44" s="73"/>
      <c r="B44" s="70" t="s">
        <v>60</v>
      </c>
      <c r="C44" s="80"/>
      <c r="D44" s="86"/>
      <c r="E44" s="87"/>
      <c r="F44" s="88"/>
      <c r="G44" s="88"/>
      <c r="H44" s="88"/>
      <c r="I44" s="89"/>
      <c r="J44" s="88"/>
      <c r="K44" s="88"/>
      <c r="L44" s="88"/>
      <c r="M44" s="88"/>
      <c r="N44" s="88"/>
      <c r="O44" s="88"/>
      <c r="P44" s="88"/>
      <c r="Q44" s="88"/>
      <c r="R44" s="90">
        <f t="shared" si="0"/>
        <v>0</v>
      </c>
      <c r="S44" s="85">
        <f t="shared" si="1"/>
        <v>0</v>
      </c>
    </row>
    <row r="45" spans="1:19" ht="39.75" hidden="1" customHeight="1" thickBot="1" x14ac:dyDescent="0.3">
      <c r="A45" s="73"/>
      <c r="B45" s="70" t="s">
        <v>111</v>
      </c>
      <c r="C45" s="80"/>
      <c r="D45" s="86"/>
      <c r="E45" s="87"/>
      <c r="F45" s="88"/>
      <c r="G45" s="88"/>
      <c r="H45" s="88"/>
      <c r="I45" s="89"/>
      <c r="J45" s="88"/>
      <c r="K45" s="88"/>
      <c r="L45" s="88"/>
      <c r="M45" s="88"/>
      <c r="N45" s="88"/>
      <c r="O45" s="88"/>
      <c r="P45" s="88"/>
      <c r="Q45" s="88"/>
      <c r="R45" s="90">
        <f t="shared" si="0"/>
        <v>0</v>
      </c>
      <c r="S45" s="85">
        <f t="shared" si="1"/>
        <v>0</v>
      </c>
    </row>
    <row r="46" spans="1:19" ht="39.950000000000003" customHeight="1" thickBot="1" x14ac:dyDescent="0.3">
      <c r="A46" s="73"/>
      <c r="B46" s="70" t="s">
        <v>61</v>
      </c>
      <c r="C46" s="80">
        <v>1284</v>
      </c>
      <c r="D46" s="114">
        <v>2007040</v>
      </c>
      <c r="E46" s="87">
        <v>1404928</v>
      </c>
      <c r="F46" s="88"/>
      <c r="G46" s="88"/>
      <c r="H46" s="88">
        <v>1404928</v>
      </c>
      <c r="I46" s="89"/>
      <c r="J46" s="88"/>
      <c r="K46" s="88"/>
      <c r="L46" s="88"/>
      <c r="M46" s="88"/>
      <c r="N46" s="88"/>
      <c r="O46" s="88"/>
      <c r="P46" s="88"/>
      <c r="Q46" s="88"/>
      <c r="R46" s="90">
        <f t="shared" si="0"/>
        <v>1404928</v>
      </c>
      <c r="S46" s="85">
        <f t="shared" si="1"/>
        <v>0</v>
      </c>
    </row>
    <row r="47" spans="1:19" ht="39.950000000000003" customHeight="1" thickBot="1" x14ac:dyDescent="0.3">
      <c r="A47" s="73"/>
      <c r="B47" s="70" t="s">
        <v>62</v>
      </c>
      <c r="C47" s="80">
        <v>1284</v>
      </c>
      <c r="D47" s="114">
        <v>8263904</v>
      </c>
      <c r="E47" s="87">
        <v>5784732.7999999998</v>
      </c>
      <c r="F47" s="88"/>
      <c r="G47" s="88"/>
      <c r="H47" s="88">
        <v>5784732.7999999998</v>
      </c>
      <c r="I47" s="89"/>
      <c r="J47" s="88"/>
      <c r="K47" s="88"/>
      <c r="L47" s="88"/>
      <c r="M47" s="88"/>
      <c r="N47" s="88"/>
      <c r="O47" s="88"/>
      <c r="P47" s="88"/>
      <c r="Q47" s="88"/>
      <c r="R47" s="90">
        <f t="shared" si="0"/>
        <v>5784732.7999999998</v>
      </c>
      <c r="S47" s="85">
        <f t="shared" si="1"/>
        <v>0</v>
      </c>
    </row>
    <row r="48" spans="1:19" ht="39" customHeight="1" thickBot="1" x14ac:dyDescent="0.3">
      <c r="A48" s="73"/>
      <c r="B48" s="70" t="s">
        <v>112</v>
      </c>
      <c r="C48" s="80"/>
      <c r="D48" s="114"/>
      <c r="E48" s="87"/>
      <c r="F48" s="88"/>
      <c r="G48" s="88"/>
      <c r="H48" s="88"/>
      <c r="I48" s="89"/>
      <c r="J48" s="88"/>
      <c r="K48" s="88"/>
      <c r="L48" s="88"/>
      <c r="M48" s="88"/>
      <c r="N48" s="88"/>
      <c r="O48" s="88"/>
      <c r="P48" s="88"/>
      <c r="Q48" s="88"/>
      <c r="R48" s="90"/>
      <c r="S48" s="85"/>
    </row>
    <row r="49" spans="1:19" ht="39.75" hidden="1" customHeight="1" thickBot="1" x14ac:dyDescent="0.3">
      <c r="A49" s="73"/>
      <c r="B49" s="70" t="s">
        <v>113</v>
      </c>
      <c r="C49" s="80"/>
      <c r="D49" s="114"/>
      <c r="E49" s="87"/>
      <c r="F49" s="88"/>
      <c r="G49" s="88"/>
      <c r="H49" s="88"/>
      <c r="I49" s="89"/>
      <c r="J49" s="88"/>
      <c r="K49" s="88"/>
      <c r="L49" s="88"/>
      <c r="M49" s="88"/>
      <c r="N49" s="88"/>
      <c r="O49" s="88"/>
      <c r="P49" s="88"/>
      <c r="Q49" s="88"/>
      <c r="R49" s="90">
        <f t="shared" si="0"/>
        <v>0</v>
      </c>
      <c r="S49" s="85">
        <f t="shared" si="1"/>
        <v>0</v>
      </c>
    </row>
    <row r="50" spans="1:19" ht="39.75" hidden="1" customHeight="1" thickBot="1" x14ac:dyDescent="0.3">
      <c r="A50" s="73"/>
      <c r="B50" s="70" t="s">
        <v>114</v>
      </c>
      <c r="C50" s="80"/>
      <c r="D50" s="86"/>
      <c r="E50" s="87"/>
      <c r="F50" s="88"/>
      <c r="G50" s="88"/>
      <c r="H50" s="88"/>
      <c r="I50" s="89"/>
      <c r="J50" s="88"/>
      <c r="K50" s="88"/>
      <c r="L50" s="88"/>
      <c r="M50" s="88"/>
      <c r="N50" s="88"/>
      <c r="O50" s="88"/>
      <c r="P50" s="88"/>
      <c r="Q50" s="88"/>
      <c r="R50" s="90">
        <f t="shared" si="0"/>
        <v>0</v>
      </c>
      <c r="S50" s="85">
        <f t="shared" si="1"/>
        <v>0</v>
      </c>
    </row>
    <row r="51" spans="1:19" ht="39.75" hidden="1" customHeight="1" thickBot="1" x14ac:dyDescent="0.3">
      <c r="A51" s="73"/>
      <c r="B51" s="70" t="s">
        <v>115</v>
      </c>
      <c r="C51" s="80"/>
      <c r="D51" s="86"/>
      <c r="E51" s="87"/>
      <c r="F51" s="88"/>
      <c r="G51" s="88"/>
      <c r="H51" s="88"/>
      <c r="I51" s="89"/>
      <c r="J51" s="88"/>
      <c r="K51" s="88"/>
      <c r="L51" s="88"/>
      <c r="M51" s="88"/>
      <c r="N51" s="88"/>
      <c r="O51" s="88"/>
      <c r="P51" s="88"/>
      <c r="Q51" s="88"/>
      <c r="R51" s="90">
        <f t="shared" si="0"/>
        <v>0</v>
      </c>
      <c r="S51" s="85">
        <f t="shared" si="1"/>
        <v>0</v>
      </c>
    </row>
    <row r="52" spans="1:19" ht="39.75" hidden="1" customHeight="1" thickBot="1" x14ac:dyDescent="0.3">
      <c r="A52" s="73"/>
      <c r="B52" s="70" t="s">
        <v>116</v>
      </c>
      <c r="C52" s="80"/>
      <c r="D52" s="86"/>
      <c r="E52" s="87"/>
      <c r="F52" s="88"/>
      <c r="G52" s="88"/>
      <c r="H52" s="88"/>
      <c r="I52" s="89"/>
      <c r="J52" s="88"/>
      <c r="K52" s="88"/>
      <c r="L52" s="88"/>
      <c r="M52" s="88"/>
      <c r="N52" s="88"/>
      <c r="O52" s="88"/>
      <c r="P52" s="88"/>
      <c r="Q52" s="88"/>
      <c r="R52" s="90">
        <f t="shared" si="0"/>
        <v>0</v>
      </c>
      <c r="S52" s="85">
        <f t="shared" si="1"/>
        <v>0</v>
      </c>
    </row>
    <row r="53" spans="1:19" ht="39.75" hidden="1" customHeight="1" thickBot="1" x14ac:dyDescent="0.3">
      <c r="A53" s="73"/>
      <c r="B53" s="70" t="s">
        <v>117</v>
      </c>
      <c r="C53" s="80"/>
      <c r="D53" s="86"/>
      <c r="E53" s="87"/>
      <c r="F53" s="88"/>
      <c r="G53" s="88"/>
      <c r="H53" s="88"/>
      <c r="I53" s="89"/>
      <c r="J53" s="88"/>
      <c r="K53" s="88"/>
      <c r="L53" s="88"/>
      <c r="M53" s="88"/>
      <c r="N53" s="88"/>
      <c r="O53" s="88"/>
      <c r="P53" s="88"/>
      <c r="Q53" s="88"/>
      <c r="R53" s="90">
        <f t="shared" si="0"/>
        <v>0</v>
      </c>
      <c r="S53" s="85">
        <f t="shared" si="1"/>
        <v>0</v>
      </c>
    </row>
    <row r="54" spans="1:19" ht="39.75" hidden="1" customHeight="1" thickBot="1" x14ac:dyDescent="0.3">
      <c r="A54" s="73"/>
      <c r="B54" s="70" t="s">
        <v>118</v>
      </c>
      <c r="C54" s="80"/>
      <c r="D54" s="86"/>
      <c r="E54" s="87"/>
      <c r="F54" s="88"/>
      <c r="G54" s="88"/>
      <c r="H54" s="88"/>
      <c r="I54" s="89"/>
      <c r="J54" s="88"/>
      <c r="K54" s="88"/>
      <c r="L54" s="88"/>
      <c r="M54" s="88"/>
      <c r="N54" s="88"/>
      <c r="O54" s="88"/>
      <c r="P54" s="88"/>
      <c r="Q54" s="88"/>
      <c r="R54" s="90">
        <f t="shared" si="0"/>
        <v>0</v>
      </c>
      <c r="S54" s="85">
        <f t="shared" si="1"/>
        <v>0</v>
      </c>
    </row>
    <row r="55" spans="1:19" ht="39.75" hidden="1" customHeight="1" thickBot="1" x14ac:dyDescent="0.3">
      <c r="A55" s="73"/>
      <c r="B55" s="70" t="s">
        <v>119</v>
      </c>
      <c r="C55" s="80"/>
      <c r="D55" s="92"/>
      <c r="E55" s="87"/>
      <c r="F55" s="88"/>
      <c r="G55" s="88"/>
      <c r="H55" s="88"/>
      <c r="I55" s="89"/>
      <c r="J55" s="88"/>
      <c r="K55" s="88"/>
      <c r="L55" s="88"/>
      <c r="M55" s="88"/>
      <c r="N55" s="88"/>
      <c r="O55" s="88"/>
      <c r="P55" s="88"/>
      <c r="Q55" s="88"/>
      <c r="R55" s="90">
        <f t="shared" si="0"/>
        <v>0</v>
      </c>
      <c r="S55" s="85">
        <f t="shared" si="1"/>
        <v>0</v>
      </c>
    </row>
    <row r="56" spans="1:19" ht="39.950000000000003" customHeight="1" thickBot="1" x14ac:dyDescent="0.3">
      <c r="A56" s="73"/>
      <c r="B56" s="70" t="s">
        <v>28</v>
      </c>
      <c r="C56" s="80">
        <v>1142</v>
      </c>
      <c r="D56" s="115">
        <v>113912</v>
      </c>
      <c r="E56" s="87">
        <v>79738.399999999994</v>
      </c>
      <c r="F56" s="88"/>
      <c r="G56" s="88"/>
      <c r="H56" s="88">
        <v>79738.399999999994</v>
      </c>
      <c r="I56" s="89"/>
      <c r="J56" s="88"/>
      <c r="K56" s="88"/>
      <c r="L56" s="88"/>
      <c r="M56" s="88"/>
      <c r="N56" s="88"/>
      <c r="O56" s="88"/>
      <c r="P56" s="88"/>
      <c r="Q56" s="88"/>
      <c r="R56" s="90">
        <f t="shared" si="0"/>
        <v>79738.399999999994</v>
      </c>
      <c r="S56" s="85">
        <f t="shared" si="1"/>
        <v>0</v>
      </c>
    </row>
    <row r="57" spans="1:19" ht="39.950000000000003" customHeight="1" thickBot="1" x14ac:dyDescent="0.3">
      <c r="A57" s="73"/>
      <c r="B57" s="70" t="s">
        <v>29</v>
      </c>
      <c r="C57" s="80">
        <v>1142</v>
      </c>
      <c r="D57" s="86">
        <v>9724050</v>
      </c>
      <c r="E57" s="87">
        <v>6806835</v>
      </c>
      <c r="F57" s="88"/>
      <c r="G57" s="88"/>
      <c r="H57" s="88">
        <v>6806835</v>
      </c>
      <c r="I57" s="89"/>
      <c r="J57" s="88"/>
      <c r="K57" s="88"/>
      <c r="L57" s="88"/>
      <c r="M57" s="88"/>
      <c r="N57" s="88"/>
      <c r="O57" s="88"/>
      <c r="P57" s="88"/>
      <c r="Q57" s="88"/>
      <c r="R57" s="90">
        <f t="shared" si="0"/>
        <v>6806835</v>
      </c>
      <c r="S57" s="85">
        <f t="shared" si="1"/>
        <v>0</v>
      </c>
    </row>
    <row r="58" spans="1:19" ht="39.950000000000003" customHeight="1" thickBot="1" x14ac:dyDescent="0.3">
      <c r="A58" s="73"/>
      <c r="B58" s="70" t="s">
        <v>120</v>
      </c>
      <c r="C58" s="80"/>
      <c r="D58" s="114"/>
      <c r="E58" s="87"/>
      <c r="F58" s="88"/>
      <c r="G58" s="88"/>
      <c r="H58" s="88"/>
      <c r="I58" s="89"/>
      <c r="J58" s="88"/>
      <c r="K58" s="88"/>
      <c r="L58" s="88"/>
      <c r="M58" s="88"/>
      <c r="N58" s="88"/>
      <c r="O58" s="88"/>
      <c r="P58" s="88"/>
      <c r="Q58" s="88"/>
      <c r="R58" s="90">
        <f t="shared" si="0"/>
        <v>0</v>
      </c>
      <c r="S58" s="85">
        <f t="shared" si="1"/>
        <v>0</v>
      </c>
    </row>
    <row r="59" spans="1:19" ht="39.950000000000003" customHeight="1" thickBot="1" x14ac:dyDescent="0.3">
      <c r="A59" s="73"/>
      <c r="B59" s="70" t="s">
        <v>121</v>
      </c>
      <c r="C59" s="80"/>
      <c r="D59" s="92"/>
      <c r="E59" s="87"/>
      <c r="F59" s="88"/>
      <c r="G59" s="88"/>
      <c r="H59" s="88"/>
      <c r="I59" s="89"/>
      <c r="J59" s="88"/>
      <c r="K59" s="88"/>
      <c r="L59" s="88"/>
      <c r="M59" s="88"/>
      <c r="N59" s="88"/>
      <c r="O59" s="88"/>
      <c r="P59" s="88"/>
      <c r="Q59" s="88"/>
      <c r="R59" s="90">
        <f t="shared" si="0"/>
        <v>0</v>
      </c>
      <c r="S59" s="85">
        <f t="shared" si="1"/>
        <v>0</v>
      </c>
    </row>
    <row r="60" spans="1:19" ht="39.950000000000003" customHeight="1" thickBot="1" x14ac:dyDescent="0.3">
      <c r="A60" s="73"/>
      <c r="B60" s="70" t="s">
        <v>189</v>
      </c>
      <c r="C60" s="80">
        <v>1888</v>
      </c>
      <c r="D60" s="92">
        <v>66561095</v>
      </c>
      <c r="E60" s="87">
        <f>+I60+5546758</f>
        <v>27733790</v>
      </c>
      <c r="F60" s="88"/>
      <c r="G60" s="88"/>
      <c r="H60" s="88"/>
      <c r="I60" s="89">
        <v>22187032</v>
      </c>
      <c r="J60" s="88">
        <v>5546758</v>
      </c>
      <c r="K60" s="88"/>
      <c r="L60" s="88"/>
      <c r="M60" s="88"/>
      <c r="N60" s="88"/>
      <c r="O60" s="88"/>
      <c r="P60" s="88"/>
      <c r="Q60" s="88"/>
      <c r="R60" s="90">
        <f t="shared" si="0"/>
        <v>27733790</v>
      </c>
      <c r="S60" s="85">
        <f t="shared" si="1"/>
        <v>0</v>
      </c>
    </row>
    <row r="61" spans="1:19" ht="39.950000000000003" customHeight="1" thickBot="1" x14ac:dyDescent="0.3">
      <c r="A61" s="73"/>
      <c r="B61" s="70" t="s">
        <v>123</v>
      </c>
      <c r="C61" s="80"/>
      <c r="D61" s="93"/>
      <c r="E61" s="87"/>
      <c r="F61" s="88"/>
      <c r="G61" s="88"/>
      <c r="H61" s="88"/>
      <c r="I61" s="89"/>
      <c r="J61" s="88"/>
      <c r="K61" s="88"/>
      <c r="L61" s="88"/>
      <c r="M61" s="88"/>
      <c r="N61" s="88"/>
      <c r="O61" s="88"/>
      <c r="P61" s="88"/>
      <c r="Q61" s="88"/>
      <c r="R61" s="90">
        <f t="shared" si="0"/>
        <v>0</v>
      </c>
      <c r="S61" s="85">
        <f t="shared" si="1"/>
        <v>0</v>
      </c>
    </row>
    <row r="62" spans="1:19" ht="39.950000000000003" customHeight="1" thickBot="1" x14ac:dyDescent="0.3">
      <c r="A62" s="73"/>
      <c r="B62" s="70" t="s">
        <v>30</v>
      </c>
      <c r="C62" s="80">
        <v>1295</v>
      </c>
      <c r="D62" s="93">
        <v>944741</v>
      </c>
      <c r="E62" s="87">
        <v>661318.69999999995</v>
      </c>
      <c r="F62" s="88"/>
      <c r="G62" s="88"/>
      <c r="H62" s="88">
        <v>661318.69999999995</v>
      </c>
      <c r="I62" s="89"/>
      <c r="J62" s="88"/>
      <c r="K62" s="88"/>
      <c r="L62" s="88"/>
      <c r="M62" s="88"/>
      <c r="N62" s="88"/>
      <c r="O62" s="88"/>
      <c r="P62" s="88"/>
      <c r="Q62" s="88"/>
      <c r="R62" s="90">
        <f t="shared" si="0"/>
        <v>661318.69999999995</v>
      </c>
      <c r="S62" s="85">
        <f t="shared" si="1"/>
        <v>0</v>
      </c>
    </row>
    <row r="63" spans="1:19" ht="39.950000000000003" customHeight="1" thickBot="1" x14ac:dyDescent="0.3">
      <c r="A63" s="73"/>
      <c r="B63" s="70" t="s">
        <v>73</v>
      </c>
      <c r="C63" s="80"/>
      <c r="D63" s="93"/>
      <c r="E63" s="87"/>
      <c r="F63" s="88"/>
      <c r="G63" s="88"/>
      <c r="H63" s="88"/>
      <c r="I63" s="89"/>
      <c r="J63" s="88"/>
      <c r="K63" s="88"/>
      <c r="L63" s="88"/>
      <c r="M63" s="88"/>
      <c r="N63" s="88"/>
      <c r="O63" s="88"/>
      <c r="P63" s="88"/>
      <c r="Q63" s="88"/>
      <c r="R63" s="90">
        <f t="shared" si="0"/>
        <v>0</v>
      </c>
      <c r="S63" s="85">
        <f t="shared" si="1"/>
        <v>0</v>
      </c>
    </row>
    <row r="64" spans="1:19" ht="39.950000000000003" customHeight="1" thickBot="1" x14ac:dyDescent="0.3">
      <c r="A64" s="73"/>
      <c r="B64" s="70" t="s">
        <v>172</v>
      </c>
      <c r="C64" s="80">
        <v>1295</v>
      </c>
      <c r="D64" s="115">
        <v>6223673</v>
      </c>
      <c r="E64" s="87">
        <v>4356571.0999999996</v>
      </c>
      <c r="F64" s="88"/>
      <c r="G64" s="88"/>
      <c r="H64" s="88">
        <v>4356571.0999999996</v>
      </c>
      <c r="I64" s="89"/>
      <c r="J64" s="88"/>
      <c r="K64" s="88"/>
      <c r="L64" s="88"/>
      <c r="M64" s="88"/>
      <c r="N64" s="88"/>
      <c r="O64" s="88"/>
      <c r="P64" s="88"/>
      <c r="Q64" s="88"/>
      <c r="R64" s="90">
        <f>SUM(F64:Q64)</f>
        <v>4356571.0999999996</v>
      </c>
      <c r="S64" s="85"/>
    </row>
    <row r="65" spans="1:19" ht="39.950000000000003" customHeight="1" thickBot="1" x14ac:dyDescent="0.3">
      <c r="A65" s="73"/>
      <c r="B65" s="70" t="s">
        <v>32</v>
      </c>
      <c r="C65" s="80">
        <v>1295</v>
      </c>
      <c r="D65" s="93">
        <v>35723400</v>
      </c>
      <c r="E65" s="87">
        <v>25006380</v>
      </c>
      <c r="F65" s="88"/>
      <c r="G65" s="88"/>
      <c r="H65" s="88">
        <v>25006380</v>
      </c>
      <c r="I65" s="89"/>
      <c r="J65" s="88"/>
      <c r="K65" s="88"/>
      <c r="L65" s="88"/>
      <c r="M65" s="88"/>
      <c r="N65" s="88"/>
      <c r="O65" s="88"/>
      <c r="P65" s="88"/>
      <c r="Q65" s="88"/>
      <c r="R65" s="90">
        <f t="shared" si="0"/>
        <v>25006380</v>
      </c>
      <c r="S65" s="85">
        <f t="shared" si="1"/>
        <v>0</v>
      </c>
    </row>
    <row r="66" spans="1:19" ht="39.950000000000003" customHeight="1" thickBot="1" x14ac:dyDescent="0.3">
      <c r="A66" s="73"/>
      <c r="B66" s="70" t="s">
        <v>33</v>
      </c>
      <c r="C66" s="80">
        <v>1285</v>
      </c>
      <c r="D66" s="114">
        <v>1902197</v>
      </c>
      <c r="E66" s="87">
        <v>1331538</v>
      </c>
      <c r="F66" s="88"/>
      <c r="G66" s="88"/>
      <c r="H66" s="88">
        <v>1331538</v>
      </c>
      <c r="I66" s="89"/>
      <c r="J66" s="88"/>
      <c r="K66" s="88"/>
      <c r="L66" s="88"/>
      <c r="M66" s="88"/>
      <c r="N66" s="88"/>
      <c r="O66" s="88"/>
      <c r="P66" s="88"/>
      <c r="Q66" s="88"/>
      <c r="R66" s="90">
        <f t="shared" si="0"/>
        <v>1331538</v>
      </c>
      <c r="S66" s="85">
        <f t="shared" si="1"/>
        <v>0</v>
      </c>
    </row>
    <row r="67" spans="1:19" ht="38.25" customHeight="1" thickBot="1" x14ac:dyDescent="0.3">
      <c r="A67" s="73"/>
      <c r="B67" s="70" t="s">
        <v>125</v>
      </c>
      <c r="C67" s="80"/>
      <c r="D67" s="86"/>
      <c r="E67" s="87"/>
      <c r="F67" s="88"/>
      <c r="G67" s="88"/>
      <c r="H67" s="88"/>
      <c r="I67" s="89"/>
      <c r="J67" s="88"/>
      <c r="K67" s="88"/>
      <c r="L67" s="88"/>
      <c r="M67" s="88"/>
      <c r="N67" s="88"/>
      <c r="O67" s="88"/>
      <c r="P67" s="88"/>
      <c r="Q67" s="88"/>
      <c r="R67" s="90">
        <f t="shared" si="0"/>
        <v>0</v>
      </c>
      <c r="S67" s="85">
        <f t="shared" si="1"/>
        <v>0</v>
      </c>
    </row>
    <row r="68" spans="1:19" ht="39.75" hidden="1" customHeight="1" thickBot="1" x14ac:dyDescent="0.3">
      <c r="A68" s="73"/>
      <c r="B68" s="70" t="s">
        <v>126</v>
      </c>
      <c r="C68" s="80"/>
      <c r="D68" s="86"/>
      <c r="E68" s="87"/>
      <c r="F68" s="88"/>
      <c r="G68" s="88"/>
      <c r="H68" s="88"/>
      <c r="I68" s="89"/>
      <c r="J68" s="88"/>
      <c r="K68" s="88"/>
      <c r="L68" s="88"/>
      <c r="M68" s="88"/>
      <c r="N68" s="88"/>
      <c r="O68" s="88"/>
      <c r="P68" s="88"/>
      <c r="Q68" s="88"/>
      <c r="R68" s="90">
        <f t="shared" si="0"/>
        <v>0</v>
      </c>
      <c r="S68" s="85">
        <f t="shared" si="1"/>
        <v>0</v>
      </c>
    </row>
    <row r="69" spans="1:19" ht="39.75" hidden="1" customHeight="1" thickBot="1" x14ac:dyDescent="0.3">
      <c r="A69" s="73"/>
      <c r="B69" s="70" t="s">
        <v>127</v>
      </c>
      <c r="C69" s="80"/>
      <c r="D69" s="86"/>
      <c r="E69" s="87"/>
      <c r="F69" s="88"/>
      <c r="G69" s="88"/>
      <c r="H69" s="88"/>
      <c r="I69" s="89"/>
      <c r="J69" s="88"/>
      <c r="K69" s="88"/>
      <c r="L69" s="88"/>
      <c r="M69" s="116"/>
      <c r="N69" s="88"/>
      <c r="O69" s="88"/>
      <c r="P69" s="88"/>
      <c r="Q69" s="88"/>
      <c r="R69" s="90">
        <f t="shared" si="0"/>
        <v>0</v>
      </c>
      <c r="S69" s="85">
        <f t="shared" si="1"/>
        <v>0</v>
      </c>
    </row>
    <row r="70" spans="1:19" ht="39.75" hidden="1" customHeight="1" thickBot="1" x14ac:dyDescent="0.3">
      <c r="A70" s="73"/>
      <c r="B70" s="70" t="s">
        <v>128</v>
      </c>
      <c r="C70" s="80"/>
      <c r="D70" s="86"/>
      <c r="E70" s="87"/>
      <c r="F70" s="88"/>
      <c r="G70" s="88"/>
      <c r="H70" s="88"/>
      <c r="I70" s="89"/>
      <c r="J70" s="88"/>
      <c r="K70" s="88"/>
      <c r="L70" s="88"/>
      <c r="M70" s="88"/>
      <c r="N70" s="88"/>
      <c r="O70" s="88"/>
      <c r="P70" s="88"/>
      <c r="Q70" s="88"/>
      <c r="R70" s="90">
        <f t="shared" si="0"/>
        <v>0</v>
      </c>
      <c r="S70" s="85">
        <f t="shared" si="1"/>
        <v>0</v>
      </c>
    </row>
    <row r="71" spans="1:19" ht="39.950000000000003" customHeight="1" thickBot="1" x14ac:dyDescent="0.3">
      <c r="A71" s="73"/>
      <c r="B71" s="70" t="s">
        <v>64</v>
      </c>
      <c r="C71" s="80">
        <v>918</v>
      </c>
      <c r="D71" s="86">
        <v>8683502</v>
      </c>
      <c r="E71" s="87">
        <v>6078451</v>
      </c>
      <c r="F71" s="88"/>
      <c r="G71" s="88"/>
      <c r="H71" s="88">
        <v>6078451</v>
      </c>
      <c r="I71" s="89"/>
      <c r="J71" s="88"/>
      <c r="K71" s="88"/>
      <c r="L71" s="88"/>
      <c r="M71" s="88"/>
      <c r="N71" s="88"/>
      <c r="O71" s="88"/>
      <c r="P71" s="88"/>
      <c r="Q71" s="88"/>
      <c r="R71" s="90">
        <f t="shared" si="0"/>
        <v>6078451</v>
      </c>
      <c r="S71" s="85">
        <f t="shared" si="1"/>
        <v>0</v>
      </c>
    </row>
    <row r="72" spans="1:19" ht="39.950000000000003" customHeight="1" thickBot="1" x14ac:dyDescent="0.3">
      <c r="A72" s="73"/>
      <c r="B72" s="70" t="s">
        <v>34</v>
      </c>
      <c r="C72" s="80">
        <v>1514</v>
      </c>
      <c r="D72" s="86">
        <v>47824637</v>
      </c>
      <c r="E72" s="87"/>
      <c r="F72" s="88"/>
      <c r="G72" s="88"/>
      <c r="H72" s="88"/>
      <c r="I72" s="89"/>
      <c r="J72" s="88"/>
      <c r="K72" s="88"/>
      <c r="L72" s="88"/>
      <c r="M72" s="88"/>
      <c r="N72" s="88"/>
      <c r="O72" s="88"/>
      <c r="P72" s="88"/>
      <c r="Q72" s="88"/>
      <c r="R72" s="90">
        <f t="shared" si="0"/>
        <v>0</v>
      </c>
      <c r="S72" s="85">
        <f t="shared" si="1"/>
        <v>0</v>
      </c>
    </row>
    <row r="73" spans="1:19" ht="39.950000000000003" customHeight="1" thickBot="1" x14ac:dyDescent="0.3">
      <c r="A73" s="73"/>
      <c r="B73" s="70" t="s">
        <v>35</v>
      </c>
      <c r="C73" s="80">
        <v>1290</v>
      </c>
      <c r="D73" s="86">
        <v>29672159</v>
      </c>
      <c r="E73" s="87">
        <v>20770511</v>
      </c>
      <c r="F73" s="88"/>
      <c r="G73" s="88"/>
      <c r="H73" s="88">
        <v>14836080</v>
      </c>
      <c r="I73" s="89">
        <v>5934431</v>
      </c>
      <c r="J73" s="88"/>
      <c r="K73" s="88"/>
      <c r="L73" s="88"/>
      <c r="M73" s="88"/>
      <c r="N73" s="88"/>
      <c r="O73" s="88"/>
      <c r="P73" s="88"/>
      <c r="Q73" s="88"/>
      <c r="R73" s="90">
        <f t="shared" si="0"/>
        <v>20770511</v>
      </c>
      <c r="S73" s="85">
        <f t="shared" si="1"/>
        <v>0</v>
      </c>
    </row>
    <row r="74" spans="1:19" ht="39.950000000000003" customHeight="1" thickBot="1" x14ac:dyDescent="0.3">
      <c r="A74" s="73"/>
      <c r="B74" s="70" t="s">
        <v>129</v>
      </c>
      <c r="C74" s="80"/>
      <c r="D74" s="86"/>
      <c r="E74" s="87"/>
      <c r="F74" s="88"/>
      <c r="G74" s="88"/>
      <c r="H74" s="88"/>
      <c r="I74" s="89"/>
      <c r="J74" s="88"/>
      <c r="K74" s="88"/>
      <c r="L74" s="88"/>
      <c r="M74" s="88"/>
      <c r="N74" s="88"/>
      <c r="O74" s="88"/>
      <c r="P74" s="88"/>
      <c r="Q74" s="88"/>
      <c r="R74" s="90">
        <f t="shared" si="0"/>
        <v>0</v>
      </c>
      <c r="S74" s="85">
        <f t="shared" si="1"/>
        <v>0</v>
      </c>
    </row>
    <row r="75" spans="1:19" ht="1.5" customHeight="1" thickBot="1" x14ac:dyDescent="0.3">
      <c r="A75" s="73"/>
      <c r="B75" s="70" t="s">
        <v>130</v>
      </c>
      <c r="C75" s="80"/>
      <c r="D75" s="86"/>
      <c r="E75" s="87"/>
      <c r="F75" s="88"/>
      <c r="G75" s="88"/>
      <c r="H75" s="88"/>
      <c r="I75" s="89"/>
      <c r="J75" s="88"/>
      <c r="K75" s="88"/>
      <c r="L75" s="88"/>
      <c r="M75" s="88"/>
      <c r="N75" s="88"/>
      <c r="O75" s="88"/>
      <c r="P75" s="88"/>
      <c r="Q75" s="88"/>
      <c r="R75" s="90">
        <f t="shared" si="0"/>
        <v>0</v>
      </c>
      <c r="S75" s="85">
        <f t="shared" si="1"/>
        <v>0</v>
      </c>
    </row>
    <row r="76" spans="1:19" ht="39.75" hidden="1" customHeight="1" thickBot="1" x14ac:dyDescent="0.3">
      <c r="A76" s="73"/>
      <c r="B76" s="70" t="s">
        <v>36</v>
      </c>
      <c r="C76" s="80"/>
      <c r="D76" s="86"/>
      <c r="E76" s="87"/>
      <c r="F76" s="88"/>
      <c r="G76" s="88"/>
      <c r="H76" s="88"/>
      <c r="I76" s="89"/>
      <c r="J76" s="88"/>
      <c r="K76" s="88"/>
      <c r="L76" s="88"/>
      <c r="M76" s="88"/>
      <c r="N76" s="88"/>
      <c r="O76" s="88"/>
      <c r="P76" s="88"/>
      <c r="Q76" s="88"/>
      <c r="R76" s="90">
        <f t="shared" si="0"/>
        <v>0</v>
      </c>
      <c r="S76" s="85">
        <f t="shared" si="1"/>
        <v>0</v>
      </c>
    </row>
    <row r="77" spans="1:19" ht="39.75" hidden="1" customHeight="1" thickBot="1" x14ac:dyDescent="0.3">
      <c r="A77" s="73"/>
      <c r="B77" s="70" t="s">
        <v>65</v>
      </c>
      <c r="C77" s="80"/>
      <c r="D77" s="86"/>
      <c r="E77" s="87"/>
      <c r="F77" s="88"/>
      <c r="G77" s="88"/>
      <c r="H77" s="88"/>
      <c r="I77" s="89"/>
      <c r="J77" s="88"/>
      <c r="K77" s="88"/>
      <c r="L77" s="88"/>
      <c r="M77" s="88"/>
      <c r="N77" s="88"/>
      <c r="O77" s="88"/>
      <c r="P77" s="88"/>
      <c r="Q77" s="88"/>
      <c r="R77" s="90">
        <f t="shared" si="0"/>
        <v>0</v>
      </c>
      <c r="S77" s="85">
        <f t="shared" si="1"/>
        <v>0</v>
      </c>
    </row>
    <row r="78" spans="1:19" ht="39.75" hidden="1" customHeight="1" thickBot="1" x14ac:dyDescent="0.3">
      <c r="A78" s="73"/>
      <c r="B78" s="70" t="s">
        <v>131</v>
      </c>
      <c r="C78" s="80"/>
      <c r="D78" s="86"/>
      <c r="E78" s="87"/>
      <c r="F78" s="88"/>
      <c r="G78" s="88"/>
      <c r="H78" s="88"/>
      <c r="I78" s="89"/>
      <c r="J78" s="88"/>
      <c r="K78" s="88"/>
      <c r="L78" s="88"/>
      <c r="M78" s="88"/>
      <c r="N78" s="88"/>
      <c r="O78" s="88"/>
      <c r="P78" s="88"/>
      <c r="Q78" s="88"/>
      <c r="R78" s="90">
        <f t="shared" si="0"/>
        <v>0</v>
      </c>
      <c r="S78" s="85">
        <f t="shared" si="1"/>
        <v>0</v>
      </c>
    </row>
    <row r="79" spans="1:19" ht="39.75" hidden="1" customHeight="1" thickBot="1" x14ac:dyDescent="0.3">
      <c r="A79" s="73"/>
      <c r="B79" s="70" t="s">
        <v>132</v>
      </c>
      <c r="C79" s="80"/>
      <c r="D79" s="86"/>
      <c r="E79" s="87"/>
      <c r="F79" s="88"/>
      <c r="G79" s="88"/>
      <c r="H79" s="88"/>
      <c r="I79" s="89"/>
      <c r="J79" s="88"/>
      <c r="K79" s="88"/>
      <c r="L79" s="88"/>
      <c r="M79" s="88"/>
      <c r="N79" s="88"/>
      <c r="O79" s="88"/>
      <c r="P79" s="88"/>
      <c r="Q79" s="88"/>
      <c r="R79" s="90">
        <f t="shared" si="0"/>
        <v>0</v>
      </c>
      <c r="S79" s="85">
        <f t="shared" si="1"/>
        <v>0</v>
      </c>
    </row>
    <row r="80" spans="1:19" ht="39.75" hidden="1" customHeight="1" thickBot="1" x14ac:dyDescent="0.3">
      <c r="A80" s="73"/>
      <c r="B80" s="70" t="s">
        <v>66</v>
      </c>
      <c r="C80" s="80"/>
      <c r="D80" s="86"/>
      <c r="E80" s="87"/>
      <c r="F80" s="88"/>
      <c r="G80" s="88"/>
      <c r="H80" s="88"/>
      <c r="I80" s="89"/>
      <c r="J80" s="88"/>
      <c r="K80" s="88"/>
      <c r="L80" s="88"/>
      <c r="M80" s="88"/>
      <c r="N80" s="88"/>
      <c r="O80" s="88"/>
      <c r="P80" s="88"/>
      <c r="Q80" s="88"/>
      <c r="R80" s="90">
        <f t="shared" si="0"/>
        <v>0</v>
      </c>
      <c r="S80" s="85">
        <f t="shared" si="1"/>
        <v>0</v>
      </c>
    </row>
    <row r="81" spans="1:19" ht="39.950000000000003" customHeight="1" thickBot="1" x14ac:dyDescent="0.3">
      <c r="A81" s="73"/>
      <c r="B81" s="70" t="s">
        <v>37</v>
      </c>
      <c r="C81" s="80">
        <v>1296</v>
      </c>
      <c r="D81" s="86">
        <v>15475300</v>
      </c>
      <c r="E81" s="87">
        <v>10832710</v>
      </c>
      <c r="F81" s="88"/>
      <c r="G81" s="88"/>
      <c r="H81" s="88">
        <v>10832710</v>
      </c>
      <c r="I81" s="89"/>
      <c r="J81" s="88"/>
      <c r="K81" s="88"/>
      <c r="L81" s="88"/>
      <c r="M81" s="88"/>
      <c r="N81" s="88"/>
      <c r="O81" s="88"/>
      <c r="P81" s="88"/>
      <c r="Q81" s="88"/>
      <c r="R81" s="90">
        <f t="shared" ref="R81:R112" si="3">SUM(F81:Q81)</f>
        <v>10832710</v>
      </c>
      <c r="S81" s="85">
        <f t="shared" si="1"/>
        <v>0</v>
      </c>
    </row>
    <row r="82" spans="1:19" ht="39.950000000000003" customHeight="1" thickBot="1" x14ac:dyDescent="0.3">
      <c r="A82" s="73"/>
      <c r="B82" s="70" t="s">
        <v>38</v>
      </c>
      <c r="C82" s="80"/>
      <c r="D82" s="86"/>
      <c r="E82" s="87"/>
      <c r="F82" s="88"/>
      <c r="G82" s="88"/>
      <c r="H82" s="88"/>
      <c r="I82" s="89"/>
      <c r="J82" s="88"/>
      <c r="K82" s="88"/>
      <c r="L82" s="88"/>
      <c r="M82" s="88"/>
      <c r="N82" s="88"/>
      <c r="O82" s="88"/>
      <c r="P82" s="88"/>
      <c r="Q82" s="88"/>
      <c r="R82" s="90"/>
      <c r="S82" s="85"/>
    </row>
    <row r="83" spans="1:19" ht="0.75" customHeight="1" thickBot="1" x14ac:dyDescent="0.3">
      <c r="A83" s="73"/>
      <c r="B83" s="70" t="s">
        <v>133</v>
      </c>
      <c r="C83" s="80"/>
      <c r="D83" s="86"/>
      <c r="E83" s="87"/>
      <c r="F83" s="88"/>
      <c r="G83" s="88"/>
      <c r="H83" s="88"/>
      <c r="I83" s="89"/>
      <c r="J83" s="88"/>
      <c r="K83" s="88"/>
      <c r="L83" s="88"/>
      <c r="M83" s="88"/>
      <c r="N83" s="88"/>
      <c r="O83" s="88"/>
      <c r="P83" s="88"/>
      <c r="Q83" s="88"/>
      <c r="R83" s="90">
        <f t="shared" si="3"/>
        <v>0</v>
      </c>
      <c r="S83" s="85">
        <f t="shared" ref="S83:S112" si="4">+E83-R83</f>
        <v>0</v>
      </c>
    </row>
    <row r="84" spans="1:19" ht="39.75" hidden="1" customHeight="1" thickBot="1" x14ac:dyDescent="0.3">
      <c r="A84" s="73"/>
      <c r="B84" s="70" t="s">
        <v>134</v>
      </c>
      <c r="C84" s="80"/>
      <c r="D84" s="86"/>
      <c r="E84" s="87"/>
      <c r="F84" s="88"/>
      <c r="G84" s="88"/>
      <c r="H84" s="88"/>
      <c r="I84" s="89"/>
      <c r="J84" s="88"/>
      <c r="K84" s="88"/>
      <c r="L84" s="88"/>
      <c r="M84" s="88"/>
      <c r="N84" s="88"/>
      <c r="O84" s="88"/>
      <c r="P84" s="88"/>
      <c r="Q84" s="88"/>
      <c r="R84" s="90">
        <f t="shared" si="3"/>
        <v>0</v>
      </c>
      <c r="S84" s="85">
        <f t="shared" si="4"/>
        <v>0</v>
      </c>
    </row>
    <row r="85" spans="1:19" ht="39.950000000000003" customHeight="1" thickBot="1" x14ac:dyDescent="0.3">
      <c r="A85" s="73"/>
      <c r="B85" s="70" t="s">
        <v>39</v>
      </c>
      <c r="C85" s="80">
        <v>1513</v>
      </c>
      <c r="D85" s="86">
        <v>111078</v>
      </c>
      <c r="E85" s="87">
        <f>+I85</f>
        <v>111078</v>
      </c>
      <c r="F85" s="88"/>
      <c r="G85" s="88"/>
      <c r="H85" s="88"/>
      <c r="I85" s="89">
        <v>111078</v>
      </c>
      <c r="J85" s="88"/>
      <c r="K85" s="88"/>
      <c r="L85" s="88"/>
      <c r="M85" s="88"/>
      <c r="N85" s="88"/>
      <c r="O85" s="88"/>
      <c r="P85" s="88"/>
      <c r="Q85" s="88"/>
      <c r="R85" s="90">
        <f t="shared" si="3"/>
        <v>111078</v>
      </c>
      <c r="S85" s="85">
        <f t="shared" si="4"/>
        <v>0</v>
      </c>
    </row>
    <row r="86" spans="1:19" ht="39" customHeight="1" thickBot="1" x14ac:dyDescent="0.3">
      <c r="A86" s="73"/>
      <c r="B86" s="70" t="s">
        <v>135</v>
      </c>
      <c r="C86" s="80"/>
      <c r="D86" s="86"/>
      <c r="E86" s="87"/>
      <c r="F86" s="88"/>
      <c r="G86" s="88"/>
      <c r="H86" s="88"/>
      <c r="I86" s="89"/>
      <c r="J86" s="88"/>
      <c r="K86" s="88"/>
      <c r="L86" s="88"/>
      <c r="M86" s="88"/>
      <c r="N86" s="88"/>
      <c r="O86" s="88"/>
      <c r="P86" s="88"/>
      <c r="Q86" s="88"/>
      <c r="R86" s="90">
        <f t="shared" si="3"/>
        <v>0</v>
      </c>
      <c r="S86" s="85">
        <f t="shared" si="4"/>
        <v>0</v>
      </c>
    </row>
    <row r="87" spans="1:19" ht="39.75" hidden="1" customHeight="1" thickBot="1" x14ac:dyDescent="0.3">
      <c r="A87" s="73"/>
      <c r="B87" s="70" t="s">
        <v>136</v>
      </c>
      <c r="C87" s="80"/>
      <c r="D87" s="86"/>
      <c r="E87" s="87"/>
      <c r="F87" s="88"/>
      <c r="G87" s="88"/>
      <c r="H87" s="88"/>
      <c r="I87" s="89"/>
      <c r="J87" s="88"/>
      <c r="K87" s="88"/>
      <c r="L87" s="88"/>
      <c r="M87" s="88"/>
      <c r="N87" s="88"/>
      <c r="O87" s="88"/>
      <c r="P87" s="88"/>
      <c r="Q87" s="88"/>
      <c r="R87" s="90">
        <f t="shared" si="3"/>
        <v>0</v>
      </c>
      <c r="S87" s="85">
        <f t="shared" si="4"/>
        <v>0</v>
      </c>
    </row>
    <row r="88" spans="1:19" ht="39.75" hidden="1" customHeight="1" thickBot="1" x14ac:dyDescent="0.3">
      <c r="A88" s="73"/>
      <c r="B88" s="70" t="s">
        <v>137</v>
      </c>
      <c r="C88" s="80"/>
      <c r="D88" s="86"/>
      <c r="E88" s="87"/>
      <c r="F88" s="88"/>
      <c r="G88" s="88"/>
      <c r="H88" s="88"/>
      <c r="I88" s="89"/>
      <c r="J88" s="88"/>
      <c r="K88" s="88"/>
      <c r="L88" s="88"/>
      <c r="M88" s="88"/>
      <c r="N88" s="88"/>
      <c r="O88" s="88"/>
      <c r="P88" s="88"/>
      <c r="Q88" s="88"/>
      <c r="R88" s="90">
        <f t="shared" si="3"/>
        <v>0</v>
      </c>
      <c r="S88" s="85">
        <f t="shared" si="4"/>
        <v>0</v>
      </c>
    </row>
    <row r="89" spans="1:19" ht="39.75" hidden="1" customHeight="1" thickBot="1" x14ac:dyDescent="0.3">
      <c r="A89" s="73"/>
      <c r="B89" s="70" t="s">
        <v>138</v>
      </c>
      <c r="C89" s="80"/>
      <c r="D89" s="86"/>
      <c r="E89" s="87"/>
      <c r="F89" s="88"/>
      <c r="G89" s="88"/>
      <c r="H89" s="88"/>
      <c r="I89" s="89"/>
      <c r="J89" s="88"/>
      <c r="K89" s="88"/>
      <c r="L89" s="88"/>
      <c r="M89" s="88"/>
      <c r="N89" s="88"/>
      <c r="O89" s="88"/>
      <c r="P89" s="88"/>
      <c r="Q89" s="88"/>
      <c r="R89" s="90">
        <f t="shared" si="3"/>
        <v>0</v>
      </c>
      <c r="S89" s="85">
        <f t="shared" si="4"/>
        <v>0</v>
      </c>
    </row>
    <row r="90" spans="1:19" ht="39.950000000000003" customHeight="1" thickBot="1" x14ac:dyDescent="0.3">
      <c r="A90" s="73"/>
      <c r="B90" s="70" t="s">
        <v>40</v>
      </c>
      <c r="C90" s="80">
        <v>1133</v>
      </c>
      <c r="D90" s="86">
        <v>20963886</v>
      </c>
      <c r="E90" s="87">
        <v>14674720</v>
      </c>
      <c r="F90" s="88"/>
      <c r="G90" s="88"/>
      <c r="H90" s="88">
        <v>14674720</v>
      </c>
      <c r="I90" s="89"/>
      <c r="J90" s="88"/>
      <c r="K90" s="88"/>
      <c r="L90" s="88"/>
      <c r="M90" s="88"/>
      <c r="N90" s="88"/>
      <c r="O90" s="88"/>
      <c r="P90" s="88"/>
      <c r="Q90" s="88"/>
      <c r="R90" s="90">
        <f t="shared" si="3"/>
        <v>14674720</v>
      </c>
      <c r="S90" s="85">
        <f t="shared" si="4"/>
        <v>0</v>
      </c>
    </row>
    <row r="91" spans="1:19" ht="39.950000000000003" customHeight="1" thickBot="1" x14ac:dyDescent="0.3">
      <c r="A91" s="73"/>
      <c r="B91" s="70" t="s">
        <v>173</v>
      </c>
      <c r="C91" s="80">
        <v>2063</v>
      </c>
      <c r="D91" s="86">
        <v>4244455</v>
      </c>
      <c r="E91" s="87">
        <f>+I91+1556299</f>
        <v>2971119</v>
      </c>
      <c r="F91" s="88"/>
      <c r="G91" s="88"/>
      <c r="H91" s="88"/>
      <c r="I91" s="89">
        <v>1414820</v>
      </c>
      <c r="J91" s="88"/>
      <c r="K91" s="88"/>
      <c r="L91" s="88"/>
      <c r="M91" s="88"/>
      <c r="N91" s="88"/>
      <c r="O91" s="88"/>
      <c r="P91" s="88"/>
      <c r="Q91" s="88"/>
      <c r="R91" s="90">
        <f t="shared" si="3"/>
        <v>1414820</v>
      </c>
      <c r="S91" s="85">
        <f t="shared" si="4"/>
        <v>1556299</v>
      </c>
    </row>
    <row r="92" spans="1:19" ht="39.75" customHeight="1" thickBot="1" x14ac:dyDescent="0.3">
      <c r="A92" s="73"/>
      <c r="B92" s="70" t="s">
        <v>140</v>
      </c>
      <c r="C92" s="80"/>
      <c r="D92" s="86"/>
      <c r="E92" s="87"/>
      <c r="F92" s="88"/>
      <c r="G92" s="88"/>
      <c r="H92" s="88"/>
      <c r="I92" s="89"/>
      <c r="J92" s="88"/>
      <c r="K92" s="88"/>
      <c r="L92" s="88"/>
      <c r="M92" s="88"/>
      <c r="N92" s="88"/>
      <c r="O92" s="88"/>
      <c r="P92" s="88"/>
      <c r="Q92" s="88"/>
      <c r="R92" s="90">
        <f t="shared" si="3"/>
        <v>0</v>
      </c>
      <c r="S92" s="85">
        <f t="shared" si="4"/>
        <v>0</v>
      </c>
    </row>
    <row r="93" spans="1:19" ht="39.75" hidden="1" customHeight="1" thickBot="1" x14ac:dyDescent="0.3">
      <c r="A93" s="73"/>
      <c r="B93" s="70" t="s">
        <v>141</v>
      </c>
      <c r="C93" s="80"/>
      <c r="D93" s="86"/>
      <c r="E93" s="87"/>
      <c r="F93" s="88"/>
      <c r="G93" s="88"/>
      <c r="H93" s="88"/>
      <c r="I93" s="89"/>
      <c r="J93" s="88"/>
      <c r="K93" s="88"/>
      <c r="L93" s="88"/>
      <c r="M93" s="88"/>
      <c r="N93" s="88"/>
      <c r="O93" s="88"/>
      <c r="P93" s="88"/>
      <c r="Q93" s="88"/>
      <c r="R93" s="90">
        <f t="shared" si="3"/>
        <v>0</v>
      </c>
      <c r="S93" s="85">
        <f t="shared" si="4"/>
        <v>0</v>
      </c>
    </row>
    <row r="94" spans="1:19" ht="39.75" hidden="1" customHeight="1" thickBot="1" x14ac:dyDescent="0.3">
      <c r="A94" s="73"/>
      <c r="B94" s="70" t="s">
        <v>142</v>
      </c>
      <c r="C94" s="80"/>
      <c r="D94" s="117"/>
      <c r="E94" s="87"/>
      <c r="F94" s="88"/>
      <c r="G94" s="88"/>
      <c r="H94" s="88"/>
      <c r="I94" s="89"/>
      <c r="J94" s="88"/>
      <c r="K94" s="88"/>
      <c r="L94" s="88"/>
      <c r="M94" s="88"/>
      <c r="N94" s="88"/>
      <c r="O94" s="88"/>
      <c r="P94" s="88"/>
      <c r="Q94" s="88"/>
      <c r="R94" s="90">
        <f t="shared" si="3"/>
        <v>0</v>
      </c>
      <c r="S94" s="85">
        <f t="shared" si="4"/>
        <v>0</v>
      </c>
    </row>
    <row r="95" spans="1:19" ht="39.75" hidden="1" customHeight="1" thickBot="1" x14ac:dyDescent="0.3">
      <c r="A95" s="73"/>
      <c r="B95" s="70" t="s">
        <v>143</v>
      </c>
      <c r="C95" s="80"/>
      <c r="D95" s="86"/>
      <c r="E95" s="87"/>
      <c r="F95" s="88"/>
      <c r="G95" s="88"/>
      <c r="H95" s="88"/>
      <c r="I95" s="89"/>
      <c r="J95" s="88"/>
      <c r="K95" s="88"/>
      <c r="L95" s="88"/>
      <c r="M95" s="88"/>
      <c r="N95" s="88"/>
      <c r="O95" s="88"/>
      <c r="P95" s="88"/>
      <c r="Q95" s="88"/>
      <c r="R95" s="90">
        <f t="shared" si="3"/>
        <v>0</v>
      </c>
      <c r="S95" s="85">
        <f t="shared" si="4"/>
        <v>0</v>
      </c>
    </row>
    <row r="96" spans="1:19" ht="39.75" hidden="1" customHeight="1" thickBot="1" x14ac:dyDescent="0.3">
      <c r="A96" s="73"/>
      <c r="B96" s="70" t="s">
        <v>144</v>
      </c>
      <c r="C96" s="80"/>
      <c r="D96" s="86"/>
      <c r="E96" s="87"/>
      <c r="F96" s="88"/>
      <c r="G96" s="88"/>
      <c r="H96" s="88"/>
      <c r="I96" s="89"/>
      <c r="J96" s="88"/>
      <c r="K96" s="88"/>
      <c r="L96" s="88"/>
      <c r="M96" s="88"/>
      <c r="N96" s="88"/>
      <c r="O96" s="88"/>
      <c r="P96" s="88"/>
      <c r="Q96" s="88"/>
      <c r="R96" s="90">
        <f t="shared" si="3"/>
        <v>0</v>
      </c>
      <c r="S96" s="85">
        <f t="shared" si="4"/>
        <v>0</v>
      </c>
    </row>
    <row r="97" spans="1:19" ht="39.950000000000003" customHeight="1" thickBot="1" x14ac:dyDescent="0.3">
      <c r="A97" s="73"/>
      <c r="B97" s="70" t="s">
        <v>41</v>
      </c>
      <c r="C97" s="80">
        <v>1289</v>
      </c>
      <c r="D97" s="86">
        <v>35481682</v>
      </c>
      <c r="E97" s="87">
        <v>24837177</v>
      </c>
      <c r="F97" s="88"/>
      <c r="G97" s="88"/>
      <c r="H97" s="88">
        <v>24837177</v>
      </c>
      <c r="I97" s="89"/>
      <c r="J97" s="88"/>
      <c r="K97" s="88"/>
      <c r="L97" s="88"/>
      <c r="M97" s="88"/>
      <c r="N97" s="88"/>
      <c r="O97" s="88"/>
      <c r="P97" s="88"/>
      <c r="Q97" s="88"/>
      <c r="R97" s="90">
        <f t="shared" si="3"/>
        <v>24837177</v>
      </c>
      <c r="S97" s="85">
        <f t="shared" si="4"/>
        <v>0</v>
      </c>
    </row>
    <row r="98" spans="1:19" ht="39.950000000000003" customHeight="1" thickBot="1" x14ac:dyDescent="0.3">
      <c r="A98" s="73"/>
      <c r="B98" s="70" t="s">
        <v>145</v>
      </c>
      <c r="C98" s="80"/>
      <c r="D98" s="86"/>
      <c r="E98" s="87"/>
      <c r="F98" s="88"/>
      <c r="G98" s="88"/>
      <c r="H98" s="88"/>
      <c r="I98" s="89"/>
      <c r="J98" s="88"/>
      <c r="K98" s="88"/>
      <c r="L98" s="88"/>
      <c r="M98" s="88"/>
      <c r="N98" s="88"/>
      <c r="O98" s="88"/>
      <c r="P98" s="88"/>
      <c r="Q98" s="88"/>
      <c r="R98" s="90">
        <f t="shared" si="3"/>
        <v>0</v>
      </c>
      <c r="S98" s="85">
        <f t="shared" si="4"/>
        <v>0</v>
      </c>
    </row>
    <row r="99" spans="1:19" ht="39.950000000000003" customHeight="1" thickBot="1" x14ac:dyDescent="0.3">
      <c r="A99" s="73"/>
      <c r="B99" s="70" t="s">
        <v>146</v>
      </c>
      <c r="C99" s="80"/>
      <c r="D99" s="86"/>
      <c r="E99" s="87"/>
      <c r="F99" s="88"/>
      <c r="G99" s="88"/>
      <c r="H99" s="88"/>
      <c r="I99" s="89"/>
      <c r="J99" s="88"/>
      <c r="K99" s="88"/>
      <c r="L99" s="88"/>
      <c r="M99" s="88"/>
      <c r="N99" s="88"/>
      <c r="O99" s="88"/>
      <c r="P99" s="88"/>
      <c r="Q99" s="88"/>
      <c r="R99" s="90">
        <f t="shared" si="3"/>
        <v>0</v>
      </c>
      <c r="S99" s="85">
        <f t="shared" si="4"/>
        <v>0</v>
      </c>
    </row>
    <row r="100" spans="1:19" ht="39.950000000000003" customHeight="1" thickBot="1" x14ac:dyDescent="0.3">
      <c r="A100" s="73"/>
      <c r="B100" s="70" t="s">
        <v>42</v>
      </c>
      <c r="C100" s="80">
        <v>917</v>
      </c>
      <c r="D100" s="86">
        <v>3931663</v>
      </c>
      <c r="E100" s="87">
        <v>2752164</v>
      </c>
      <c r="F100" s="88"/>
      <c r="G100" s="88"/>
      <c r="H100" s="88">
        <v>2752164</v>
      </c>
      <c r="I100" s="89"/>
      <c r="J100" s="88"/>
      <c r="K100" s="88"/>
      <c r="L100" s="88"/>
      <c r="M100" s="88"/>
      <c r="N100" s="88"/>
      <c r="O100" s="88"/>
      <c r="P100" s="88"/>
      <c r="Q100" s="88"/>
      <c r="R100" s="90">
        <f t="shared" si="3"/>
        <v>2752164</v>
      </c>
      <c r="S100" s="85">
        <f t="shared" si="4"/>
        <v>0</v>
      </c>
    </row>
    <row r="101" spans="1:19" ht="39.950000000000003" customHeight="1" thickBot="1" x14ac:dyDescent="0.3">
      <c r="A101" s="73"/>
      <c r="B101" s="70" t="s">
        <v>147</v>
      </c>
      <c r="C101" s="80">
        <v>2946</v>
      </c>
      <c r="D101" s="86">
        <v>18778363</v>
      </c>
      <c r="E101" s="87"/>
      <c r="F101" s="88"/>
      <c r="G101" s="88"/>
      <c r="H101" s="88"/>
      <c r="I101" s="89"/>
      <c r="J101" s="88"/>
      <c r="K101" s="88"/>
      <c r="L101" s="88"/>
      <c r="M101" s="88"/>
      <c r="N101" s="88"/>
      <c r="O101" s="88"/>
      <c r="P101" s="88"/>
      <c r="Q101" s="88"/>
      <c r="R101" s="90">
        <f t="shared" si="3"/>
        <v>0</v>
      </c>
      <c r="S101" s="85">
        <f t="shared" si="4"/>
        <v>0</v>
      </c>
    </row>
    <row r="102" spans="1:19" ht="36" customHeight="1" thickBot="1" x14ac:dyDescent="0.3">
      <c r="A102" s="73"/>
      <c r="B102" s="70" t="s">
        <v>148</v>
      </c>
      <c r="C102" s="80"/>
      <c r="D102" s="86"/>
      <c r="E102" s="87"/>
      <c r="F102" s="88"/>
      <c r="G102" s="88"/>
      <c r="H102" s="88"/>
      <c r="I102" s="89"/>
      <c r="J102" s="88"/>
      <c r="K102" s="88"/>
      <c r="L102" s="88"/>
      <c r="M102" s="88"/>
      <c r="N102" s="88"/>
      <c r="O102" s="88"/>
      <c r="P102" s="88"/>
      <c r="Q102" s="88"/>
      <c r="R102" s="90">
        <f t="shared" si="3"/>
        <v>0</v>
      </c>
      <c r="S102" s="85">
        <f t="shared" si="4"/>
        <v>0</v>
      </c>
    </row>
    <row r="103" spans="1:19" ht="3" hidden="1" customHeight="1" thickBot="1" x14ac:dyDescent="0.3">
      <c r="A103" s="73"/>
      <c r="B103" s="70" t="s">
        <v>149</v>
      </c>
      <c r="C103" s="80"/>
      <c r="D103" s="86"/>
      <c r="E103" s="87"/>
      <c r="F103" s="88"/>
      <c r="G103" s="88"/>
      <c r="H103" s="88"/>
      <c r="I103" s="89"/>
      <c r="J103" s="88"/>
      <c r="K103" s="88"/>
      <c r="L103" s="88"/>
      <c r="M103" s="88"/>
      <c r="N103" s="88"/>
      <c r="O103" s="88"/>
      <c r="P103" s="88"/>
      <c r="Q103" s="88"/>
      <c r="R103" s="90">
        <f t="shared" si="3"/>
        <v>0</v>
      </c>
      <c r="S103" s="85">
        <f t="shared" si="4"/>
        <v>0</v>
      </c>
    </row>
    <row r="104" spans="1:19" ht="39.75" hidden="1" customHeight="1" thickBot="1" x14ac:dyDescent="0.3">
      <c r="A104" s="73"/>
      <c r="B104" s="70" t="s">
        <v>150</v>
      </c>
      <c r="C104" s="80"/>
      <c r="D104" s="86"/>
      <c r="E104" s="87"/>
      <c r="F104" s="88"/>
      <c r="G104" s="88"/>
      <c r="H104" s="88"/>
      <c r="I104" s="89"/>
      <c r="J104" s="88"/>
      <c r="K104" s="88"/>
      <c r="L104" s="88"/>
      <c r="M104" s="88"/>
      <c r="N104" s="88"/>
      <c r="O104" s="88"/>
      <c r="P104" s="88"/>
      <c r="Q104" s="88"/>
      <c r="R104" s="90">
        <f t="shared" si="3"/>
        <v>0</v>
      </c>
      <c r="S104" s="85">
        <f t="shared" si="4"/>
        <v>0</v>
      </c>
    </row>
    <row r="105" spans="1:19" ht="39.950000000000003" customHeight="1" thickBot="1" x14ac:dyDescent="0.3">
      <c r="A105" s="73"/>
      <c r="B105" s="70" t="s">
        <v>190</v>
      </c>
      <c r="C105" s="80" t="s">
        <v>76</v>
      </c>
      <c r="D105" s="86">
        <f>+F105*12</f>
        <v>22604400</v>
      </c>
      <c r="E105" s="87">
        <f>SUM(F105:Q105)</f>
        <v>9418500</v>
      </c>
      <c r="F105" s="88">
        <f>1883700</f>
        <v>1883700</v>
      </c>
      <c r="G105" s="88">
        <v>1883700</v>
      </c>
      <c r="H105" s="88">
        <v>1883700</v>
      </c>
      <c r="I105" s="89">
        <v>1883700</v>
      </c>
      <c r="J105" s="88">
        <v>1883700</v>
      </c>
      <c r="K105" s="88"/>
      <c r="L105" s="88"/>
      <c r="M105" s="88"/>
      <c r="N105" s="88"/>
      <c r="O105" s="88"/>
      <c r="P105" s="88"/>
      <c r="Q105" s="88"/>
      <c r="R105" s="90">
        <f t="shared" si="3"/>
        <v>9418500</v>
      </c>
      <c r="S105" s="85">
        <f t="shared" si="4"/>
        <v>0</v>
      </c>
    </row>
    <row r="106" spans="1:19" ht="39.950000000000003" customHeight="1" thickBot="1" x14ac:dyDescent="0.3">
      <c r="A106" s="73"/>
      <c r="B106" s="70" t="s">
        <v>69</v>
      </c>
      <c r="C106" s="80" t="s">
        <v>76</v>
      </c>
      <c r="D106" s="86"/>
      <c r="E106" s="87">
        <f>+F106</f>
        <v>3640000</v>
      </c>
      <c r="F106" s="88">
        <v>3640000</v>
      </c>
      <c r="G106" s="88"/>
      <c r="H106" s="88"/>
      <c r="I106" s="89"/>
      <c r="J106" s="88"/>
      <c r="K106" s="88"/>
      <c r="L106" s="88"/>
      <c r="M106" s="88"/>
      <c r="N106" s="88"/>
      <c r="O106" s="88"/>
      <c r="P106" s="88"/>
      <c r="Q106" s="88"/>
      <c r="R106" s="90">
        <f t="shared" si="3"/>
        <v>3640000</v>
      </c>
      <c r="S106" s="85">
        <f t="shared" si="4"/>
        <v>0</v>
      </c>
    </row>
    <row r="107" spans="1:19" ht="39.950000000000003" customHeight="1" thickBot="1" x14ac:dyDescent="0.3">
      <c r="A107" s="73"/>
      <c r="B107" s="70" t="s">
        <v>183</v>
      </c>
      <c r="C107" s="80">
        <v>1143</v>
      </c>
      <c r="D107" s="86">
        <v>25815775</v>
      </c>
      <c r="E107" s="87">
        <v>18071043</v>
      </c>
      <c r="F107" s="88"/>
      <c r="G107" s="88"/>
      <c r="H107" s="88">
        <v>18071043</v>
      </c>
      <c r="I107" s="89"/>
      <c r="J107" s="88"/>
      <c r="K107" s="88"/>
      <c r="L107" s="88"/>
      <c r="M107" s="88"/>
      <c r="N107" s="88"/>
      <c r="O107" s="88"/>
      <c r="P107" s="88"/>
      <c r="Q107" s="88"/>
      <c r="R107" s="90">
        <f t="shared" si="3"/>
        <v>18071043</v>
      </c>
      <c r="S107" s="85">
        <f t="shared" si="4"/>
        <v>0</v>
      </c>
    </row>
    <row r="108" spans="1:19" ht="39" customHeight="1" thickBot="1" x14ac:dyDescent="0.3">
      <c r="A108" s="73"/>
      <c r="B108" s="70" t="s">
        <v>44</v>
      </c>
      <c r="C108" s="80"/>
      <c r="D108" s="86"/>
      <c r="E108" s="87"/>
      <c r="F108" s="88"/>
      <c r="G108" s="88"/>
      <c r="H108" s="88"/>
      <c r="I108" s="89"/>
      <c r="J108" s="88"/>
      <c r="K108" s="88"/>
      <c r="L108" s="88"/>
      <c r="M108" s="88"/>
      <c r="N108" s="88"/>
      <c r="O108" s="88"/>
      <c r="P108" s="88"/>
      <c r="Q108" s="88"/>
      <c r="R108" s="90"/>
      <c r="S108" s="85"/>
    </row>
    <row r="109" spans="1:19" ht="39.75" hidden="1" customHeight="1" thickBot="1" x14ac:dyDescent="0.3">
      <c r="A109" s="73"/>
      <c r="B109" s="70" t="s">
        <v>84</v>
      </c>
      <c r="C109" s="80"/>
      <c r="D109" s="86"/>
      <c r="E109" s="87"/>
      <c r="F109" s="88"/>
      <c r="G109" s="88"/>
      <c r="H109" s="88"/>
      <c r="I109" s="89"/>
      <c r="J109" s="88"/>
      <c r="K109" s="88"/>
      <c r="L109" s="88"/>
      <c r="M109" s="88"/>
      <c r="N109" s="88"/>
      <c r="O109" s="88"/>
      <c r="P109" s="88"/>
      <c r="Q109" s="88"/>
      <c r="R109" s="90">
        <f t="shared" si="3"/>
        <v>0</v>
      </c>
      <c r="S109" s="85">
        <f t="shared" si="4"/>
        <v>0</v>
      </c>
    </row>
    <row r="110" spans="1:19" ht="39.75" hidden="1" customHeight="1" thickBot="1" x14ac:dyDescent="0.3">
      <c r="A110" s="73"/>
      <c r="B110" s="70" t="s">
        <v>151</v>
      </c>
      <c r="C110" s="80" t="s">
        <v>23</v>
      </c>
      <c r="D110" s="86"/>
      <c r="E110" s="87"/>
      <c r="F110" s="88"/>
      <c r="G110" s="88"/>
      <c r="H110" s="88"/>
      <c r="I110" s="89"/>
      <c r="J110" s="88"/>
      <c r="K110" s="88"/>
      <c r="L110" s="88"/>
      <c r="M110" s="88"/>
      <c r="N110" s="88"/>
      <c r="O110" s="88"/>
      <c r="P110" s="88"/>
      <c r="Q110" s="88"/>
      <c r="R110" s="90">
        <f t="shared" si="3"/>
        <v>0</v>
      </c>
      <c r="S110" s="85">
        <f t="shared" si="4"/>
        <v>0</v>
      </c>
    </row>
    <row r="111" spans="1:19" ht="39.75" hidden="1" customHeight="1" thickBot="1" x14ac:dyDescent="0.3">
      <c r="A111" s="73"/>
      <c r="B111" s="70" t="s">
        <v>152</v>
      </c>
      <c r="C111" s="80" t="s">
        <v>23</v>
      </c>
      <c r="D111" s="86"/>
      <c r="E111" s="87"/>
      <c r="F111" s="88"/>
      <c r="G111" s="88"/>
      <c r="H111" s="88"/>
      <c r="I111" s="89"/>
      <c r="J111" s="88"/>
      <c r="K111" s="88"/>
      <c r="L111" s="88"/>
      <c r="M111" s="88"/>
      <c r="N111" s="88"/>
      <c r="O111" s="88"/>
      <c r="P111" s="88"/>
      <c r="Q111" s="88"/>
      <c r="R111" s="90">
        <f t="shared" si="3"/>
        <v>0</v>
      </c>
      <c r="S111" s="85">
        <f t="shared" si="4"/>
        <v>0</v>
      </c>
    </row>
    <row r="112" spans="1:19" ht="39.950000000000003" customHeight="1" thickBot="1" x14ac:dyDescent="0.3">
      <c r="A112" s="73"/>
      <c r="B112" s="70" t="s">
        <v>45</v>
      </c>
      <c r="C112" s="80" t="s">
        <v>23</v>
      </c>
      <c r="D112" s="86"/>
      <c r="E112" s="87">
        <f>+I112</f>
        <v>31972188</v>
      </c>
      <c r="F112" s="88"/>
      <c r="G112" s="88"/>
      <c r="H112" s="88"/>
      <c r="I112" s="89">
        <f>14833942+17138246</f>
        <v>31972188</v>
      </c>
      <c r="J112" s="88"/>
      <c r="K112" s="88"/>
      <c r="L112" s="88"/>
      <c r="M112" s="88"/>
      <c r="N112" s="88"/>
      <c r="O112" s="88"/>
      <c r="P112" s="88"/>
      <c r="Q112" s="88"/>
      <c r="R112" s="90">
        <f t="shared" si="3"/>
        <v>31972188</v>
      </c>
      <c r="S112" s="85">
        <f t="shared" si="4"/>
        <v>0</v>
      </c>
    </row>
    <row r="113" spans="1:19" ht="36.75" customHeight="1" thickBot="1" x14ac:dyDescent="0.3">
      <c r="A113" s="73"/>
      <c r="B113" s="70" t="s">
        <v>153</v>
      </c>
      <c r="C113" s="80"/>
      <c r="D113" s="86"/>
      <c r="E113" s="87"/>
      <c r="F113" s="88"/>
      <c r="G113" s="88"/>
      <c r="H113" s="88"/>
      <c r="I113" s="89"/>
      <c r="J113" s="88"/>
      <c r="K113" s="88"/>
      <c r="L113" s="88"/>
      <c r="M113" s="88"/>
      <c r="N113" s="88"/>
      <c r="O113" s="88"/>
      <c r="P113" s="88"/>
      <c r="Q113" s="88"/>
      <c r="R113" s="90"/>
      <c r="S113" s="90"/>
    </row>
    <row r="114" spans="1:19" ht="5.25" hidden="1" customHeight="1" thickBot="1" x14ac:dyDescent="0.3">
      <c r="A114" s="73"/>
      <c r="B114" s="70" t="s">
        <v>154</v>
      </c>
      <c r="C114" s="80"/>
      <c r="D114" s="86"/>
      <c r="E114" s="87"/>
      <c r="F114" s="88"/>
      <c r="G114" s="88"/>
      <c r="H114" s="88"/>
      <c r="I114" s="89"/>
      <c r="J114" s="88"/>
      <c r="K114" s="88"/>
      <c r="L114" s="88"/>
      <c r="M114" s="88"/>
      <c r="N114" s="88"/>
      <c r="O114" s="88"/>
      <c r="P114" s="88"/>
      <c r="Q114" s="88"/>
      <c r="R114" s="90"/>
      <c r="S114" s="90"/>
    </row>
    <row r="115" spans="1:19" ht="39.75" hidden="1" customHeight="1" thickBot="1" x14ac:dyDescent="0.3">
      <c r="A115" s="73"/>
      <c r="B115" s="70" t="s">
        <v>155</v>
      </c>
      <c r="C115" s="80"/>
      <c r="D115" s="86"/>
      <c r="E115" s="87"/>
      <c r="F115" s="88"/>
      <c r="G115" s="88"/>
      <c r="H115" s="88"/>
      <c r="I115" s="89"/>
      <c r="J115" s="88"/>
      <c r="K115" s="88"/>
      <c r="L115" s="88"/>
      <c r="M115" s="88"/>
      <c r="N115" s="88"/>
      <c r="O115" s="88"/>
      <c r="P115" s="88"/>
      <c r="Q115" s="88"/>
      <c r="R115" s="90"/>
      <c r="S115" s="90"/>
    </row>
    <row r="116" spans="1:19" ht="39.75" hidden="1" customHeight="1" thickBot="1" x14ac:dyDescent="0.3">
      <c r="A116" s="73"/>
      <c r="B116" s="70" t="s">
        <v>156</v>
      </c>
      <c r="C116" s="80"/>
      <c r="D116" s="86"/>
      <c r="E116" s="87"/>
      <c r="F116" s="88"/>
      <c r="G116" s="88"/>
      <c r="H116" s="88"/>
      <c r="I116" s="89"/>
      <c r="J116" s="88"/>
      <c r="K116" s="88"/>
      <c r="L116" s="88"/>
      <c r="M116" s="88"/>
      <c r="N116" s="88"/>
      <c r="O116" s="88"/>
      <c r="P116" s="88"/>
      <c r="Q116" s="88"/>
      <c r="R116" s="90"/>
      <c r="S116" s="90"/>
    </row>
    <row r="117" spans="1:19" ht="39.75" hidden="1" customHeight="1" thickBot="1" x14ac:dyDescent="0.3">
      <c r="A117" s="73"/>
      <c r="B117" s="70" t="s">
        <v>157</v>
      </c>
      <c r="C117" s="80"/>
      <c r="D117" s="86"/>
      <c r="E117" s="87"/>
      <c r="F117" s="88"/>
      <c r="G117" s="88"/>
      <c r="H117" s="88"/>
      <c r="I117" s="89"/>
      <c r="J117" s="88"/>
      <c r="K117" s="88"/>
      <c r="L117" s="88"/>
      <c r="M117" s="88"/>
      <c r="N117" s="88"/>
      <c r="O117" s="88"/>
      <c r="P117" s="88"/>
      <c r="Q117" s="88"/>
      <c r="R117" s="90"/>
      <c r="S117" s="90"/>
    </row>
    <row r="118" spans="1:19" ht="39.75" hidden="1" customHeight="1" thickBot="1" x14ac:dyDescent="0.3">
      <c r="A118" s="73"/>
      <c r="B118" s="70" t="s">
        <v>158</v>
      </c>
      <c r="C118" s="80"/>
      <c r="D118" s="86"/>
      <c r="E118" s="87"/>
      <c r="F118" s="88"/>
      <c r="G118" s="88"/>
      <c r="H118" s="88"/>
      <c r="I118" s="89"/>
      <c r="J118" s="88"/>
      <c r="K118" s="88"/>
      <c r="L118" s="88"/>
      <c r="M118" s="88"/>
      <c r="N118" s="88"/>
      <c r="O118" s="88"/>
      <c r="P118" s="88"/>
      <c r="Q118" s="88"/>
      <c r="R118" s="90"/>
      <c r="S118" s="90"/>
    </row>
    <row r="119" spans="1:19" ht="39.75" hidden="1" customHeight="1" thickBot="1" x14ac:dyDescent="0.3">
      <c r="A119" s="73"/>
      <c r="B119" s="70" t="s">
        <v>159</v>
      </c>
      <c r="C119" s="80"/>
      <c r="D119" s="86"/>
      <c r="E119" s="87"/>
      <c r="F119" s="88"/>
      <c r="G119" s="88"/>
      <c r="H119" s="88"/>
      <c r="I119" s="89"/>
      <c r="J119" s="88"/>
      <c r="K119" s="88"/>
      <c r="L119" s="88"/>
      <c r="M119" s="88"/>
      <c r="N119" s="88"/>
      <c r="O119" s="88"/>
      <c r="P119" s="88"/>
      <c r="Q119" s="88"/>
      <c r="R119" s="90"/>
      <c r="S119" s="90"/>
    </row>
    <row r="120" spans="1:19" ht="39.75" hidden="1" customHeight="1" thickBot="1" x14ac:dyDescent="0.3">
      <c r="A120" s="73"/>
      <c r="B120" s="70" t="s">
        <v>160</v>
      </c>
      <c r="C120" s="80"/>
      <c r="D120" s="86"/>
      <c r="E120" s="87"/>
      <c r="F120" s="88"/>
      <c r="G120" s="88"/>
      <c r="H120" s="88"/>
      <c r="I120" s="89"/>
      <c r="J120" s="88"/>
      <c r="K120" s="88"/>
      <c r="L120" s="88"/>
      <c r="M120" s="88"/>
      <c r="N120" s="88"/>
      <c r="O120" s="88"/>
      <c r="P120" s="88"/>
      <c r="Q120" s="88"/>
      <c r="R120" s="90"/>
      <c r="S120" s="90"/>
    </row>
    <row r="121" spans="1:19" ht="39.75" hidden="1" customHeight="1" thickBot="1" x14ac:dyDescent="0.3">
      <c r="A121" s="73"/>
      <c r="B121" s="70" t="s">
        <v>161</v>
      </c>
      <c r="C121" s="80"/>
      <c r="D121" s="86"/>
      <c r="E121" s="87"/>
      <c r="F121" s="88"/>
      <c r="G121" s="88"/>
      <c r="H121" s="88"/>
      <c r="I121" s="89"/>
      <c r="J121" s="88"/>
      <c r="K121" s="88"/>
      <c r="L121" s="88"/>
      <c r="M121" s="88"/>
      <c r="N121" s="88"/>
      <c r="O121" s="88"/>
      <c r="P121" s="88"/>
      <c r="Q121" s="88"/>
      <c r="R121" s="90"/>
      <c r="S121" s="90"/>
    </row>
    <row r="122" spans="1:19" ht="39.75" hidden="1" customHeight="1" thickBot="1" x14ac:dyDescent="0.3">
      <c r="A122" s="73"/>
      <c r="B122" s="70" t="s">
        <v>162</v>
      </c>
      <c r="C122" s="80"/>
      <c r="D122" s="86"/>
      <c r="E122" s="87"/>
      <c r="F122" s="88"/>
      <c r="G122" s="88"/>
      <c r="H122" s="88"/>
      <c r="I122" s="89"/>
      <c r="J122" s="88"/>
      <c r="K122" s="88"/>
      <c r="L122" s="88"/>
      <c r="M122" s="88"/>
      <c r="N122" s="88"/>
      <c r="O122" s="88"/>
      <c r="P122" s="88"/>
      <c r="Q122" s="88"/>
      <c r="R122" s="90"/>
      <c r="S122" s="90"/>
    </row>
    <row r="123" spans="1:19" ht="39.75" hidden="1" customHeight="1" thickBot="1" x14ac:dyDescent="0.3">
      <c r="A123" s="73"/>
      <c r="B123" s="70" t="s">
        <v>163</v>
      </c>
      <c r="C123" s="80"/>
      <c r="D123" s="86"/>
      <c r="E123" s="87"/>
      <c r="F123" s="88"/>
      <c r="G123" s="88"/>
      <c r="H123" s="88"/>
      <c r="I123" s="89"/>
      <c r="J123" s="88"/>
      <c r="K123" s="88"/>
      <c r="L123" s="88"/>
      <c r="M123" s="88"/>
      <c r="N123" s="88"/>
      <c r="O123" s="88"/>
      <c r="P123" s="88"/>
      <c r="Q123" s="88"/>
      <c r="R123" s="90"/>
      <c r="S123" s="90"/>
    </row>
    <row r="124" spans="1:19" ht="39.75" hidden="1" customHeight="1" thickBot="1" x14ac:dyDescent="0.3">
      <c r="A124" s="73"/>
      <c r="B124" s="70" t="s">
        <v>164</v>
      </c>
      <c r="C124" s="80"/>
      <c r="D124" s="86"/>
      <c r="E124" s="87"/>
      <c r="F124" s="88"/>
      <c r="G124" s="88"/>
      <c r="H124" s="88"/>
      <c r="I124" s="89"/>
      <c r="J124" s="88"/>
      <c r="K124" s="88"/>
      <c r="L124" s="88"/>
      <c r="M124" s="88"/>
      <c r="N124" s="88"/>
      <c r="O124" s="88"/>
      <c r="P124" s="88"/>
      <c r="Q124" s="88"/>
      <c r="R124" s="90"/>
      <c r="S124" s="90"/>
    </row>
    <row r="125" spans="1:19" ht="39.75" hidden="1" customHeight="1" thickBot="1" x14ac:dyDescent="0.3">
      <c r="A125" s="73"/>
      <c r="B125" s="70" t="s">
        <v>165</v>
      </c>
      <c r="C125" s="80"/>
      <c r="D125" s="86"/>
      <c r="E125" s="87"/>
      <c r="F125" s="88"/>
      <c r="G125" s="88"/>
      <c r="H125" s="88"/>
      <c r="I125" s="89"/>
      <c r="J125" s="88"/>
      <c r="K125" s="88"/>
      <c r="L125" s="88"/>
      <c r="M125" s="88"/>
      <c r="N125" s="88"/>
      <c r="O125" s="88"/>
      <c r="P125" s="88"/>
      <c r="Q125" s="88"/>
      <c r="R125" s="90"/>
      <c r="S125" s="90"/>
    </row>
    <row r="126" spans="1:19" ht="39.75" hidden="1" customHeight="1" thickBot="1" x14ac:dyDescent="0.3">
      <c r="A126" s="95"/>
      <c r="B126" s="70" t="s">
        <v>166</v>
      </c>
      <c r="C126" s="80"/>
      <c r="D126" s="86"/>
      <c r="E126" s="87"/>
      <c r="F126" s="88"/>
      <c r="G126" s="88"/>
      <c r="H126" s="88"/>
      <c r="I126" s="89"/>
      <c r="J126" s="88"/>
      <c r="K126" s="88"/>
      <c r="L126" s="88"/>
      <c r="M126" s="88"/>
      <c r="N126" s="88"/>
      <c r="O126" s="88"/>
      <c r="P126" s="88"/>
      <c r="Q126" s="88"/>
      <c r="R126" s="90">
        <f>SUM(F126:Q126)</f>
        <v>0</v>
      </c>
      <c r="S126" s="90">
        <f>+E126-R126</f>
        <v>0</v>
      </c>
    </row>
    <row r="127" spans="1:19" ht="39.950000000000003" customHeight="1" thickBot="1" x14ac:dyDescent="0.3">
      <c r="A127" s="95"/>
      <c r="B127" s="96" t="s">
        <v>46</v>
      </c>
      <c r="C127" s="97"/>
      <c r="D127" s="98">
        <f t="shared" ref="D127:S127" si="5">SUM(D15:D126)</f>
        <v>1338172385</v>
      </c>
      <c r="E127" s="99">
        <f t="shared" si="5"/>
        <v>626403348</v>
      </c>
      <c r="F127" s="100">
        <f t="shared" si="5"/>
        <v>85639131</v>
      </c>
      <c r="G127" s="100">
        <f t="shared" si="5"/>
        <v>81869348</v>
      </c>
      <c r="H127" s="100">
        <f t="shared" si="5"/>
        <v>219383735</v>
      </c>
      <c r="I127" s="100">
        <f t="shared" si="5"/>
        <v>150538729</v>
      </c>
      <c r="J127" s="100">
        <f t="shared" si="5"/>
        <v>87416106</v>
      </c>
      <c r="K127" s="100">
        <f t="shared" si="5"/>
        <v>0</v>
      </c>
      <c r="L127" s="100">
        <f t="shared" si="5"/>
        <v>0</v>
      </c>
      <c r="M127" s="100">
        <f t="shared" si="5"/>
        <v>0</v>
      </c>
      <c r="N127" s="100">
        <f t="shared" si="5"/>
        <v>0</v>
      </c>
      <c r="O127" s="100">
        <f t="shared" si="5"/>
        <v>0</v>
      </c>
      <c r="P127" s="100">
        <f t="shared" si="5"/>
        <v>0</v>
      </c>
      <c r="Q127" s="100">
        <f t="shared" si="5"/>
        <v>0</v>
      </c>
      <c r="R127" s="100">
        <f t="shared" si="5"/>
        <v>624847049</v>
      </c>
      <c r="S127" s="100">
        <f t="shared" si="5"/>
        <v>1556299</v>
      </c>
    </row>
    <row r="128" spans="1:19" ht="15.75" x14ac:dyDescent="0.2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68"/>
      <c r="S128" s="68"/>
    </row>
    <row r="129" spans="1:19" ht="15.75" x14ac:dyDescent="0.25">
      <c r="A129" s="95"/>
      <c r="B129" s="95"/>
      <c r="C129" s="95"/>
      <c r="D129" s="95"/>
      <c r="E129" s="102"/>
      <c r="F129" s="102"/>
      <c r="G129" s="102"/>
      <c r="H129" s="102"/>
      <c r="I129" s="95"/>
      <c r="J129" s="95"/>
      <c r="K129" s="95"/>
      <c r="L129" s="95"/>
      <c r="M129" s="95"/>
      <c r="N129" s="95"/>
      <c r="O129" s="95"/>
      <c r="P129" s="95"/>
      <c r="Q129" s="95"/>
      <c r="R129" s="68"/>
      <c r="S129" s="68"/>
    </row>
    <row r="130" spans="1:19" ht="16.5" thickBot="1" x14ac:dyDescent="0.3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68"/>
      <c r="S130" s="68"/>
    </row>
    <row r="131" spans="1:19" ht="15.75" x14ac:dyDescent="0.25">
      <c r="A131" s="95"/>
      <c r="B131" s="129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1"/>
      <c r="S131" s="132"/>
    </row>
    <row r="132" spans="1:19" ht="18.75" x14ac:dyDescent="0.3">
      <c r="A132" s="55"/>
      <c r="B132" s="232" t="s">
        <v>47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4"/>
    </row>
    <row r="133" spans="1:19" ht="18.75" x14ac:dyDescent="0.3">
      <c r="A133" s="55"/>
      <c r="B133" s="232" t="s">
        <v>48</v>
      </c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4"/>
    </row>
    <row r="134" spans="1:19" ht="18.75" x14ac:dyDescent="0.3">
      <c r="A134" s="55"/>
      <c r="B134" s="232" t="s">
        <v>49</v>
      </c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4"/>
    </row>
    <row r="135" spans="1:19" ht="15.75" thickBot="1" x14ac:dyDescent="0.3">
      <c r="A135" s="66"/>
      <c r="B135" s="103"/>
      <c r="C135" s="104"/>
      <c r="D135" s="105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6"/>
    </row>
    <row r="136" spans="1:19" ht="15.75" x14ac:dyDescent="0.25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68"/>
      <c r="S136" s="68"/>
    </row>
  </sheetData>
  <mergeCells count="4">
    <mergeCell ref="D6:S6"/>
    <mergeCell ref="B132:S132"/>
    <mergeCell ref="B133:S133"/>
    <mergeCell ref="B134:S1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5BBF-70F8-4300-8CD5-B3AF7B5504E8}">
  <dimension ref="A1:S135"/>
  <sheetViews>
    <sheetView topLeftCell="A108" zoomScale="62" zoomScaleNormal="62" workbookViewId="0">
      <selection activeCell="J18" sqref="J18"/>
    </sheetView>
  </sheetViews>
  <sheetFormatPr baseColWidth="10" defaultRowHeight="15" x14ac:dyDescent="0.25"/>
  <cols>
    <col min="1" max="1" width="4.28515625" customWidth="1"/>
    <col min="2" max="2" width="46" customWidth="1"/>
    <col min="3" max="3" width="23" customWidth="1"/>
    <col min="4" max="4" width="30.5703125" customWidth="1"/>
    <col min="5" max="5" width="29" customWidth="1"/>
    <col min="6" max="6" width="27.28515625" customWidth="1"/>
    <col min="7" max="7" width="27.42578125" customWidth="1"/>
    <col min="8" max="8" width="26.140625" customWidth="1"/>
    <col min="9" max="9" width="30.140625" customWidth="1"/>
    <col min="10" max="10" width="26" customWidth="1"/>
    <col min="11" max="17" width="11.42578125" hidden="1" customWidth="1"/>
    <col min="18" max="18" width="28.85546875" customWidth="1"/>
    <col min="19" max="19" width="28.7109375" customWidth="1"/>
  </cols>
  <sheetData>
    <row r="1" spans="1:19" ht="20.25" x14ac:dyDescent="0.3">
      <c r="A1" s="51"/>
      <c r="B1" s="52" t="s">
        <v>0</v>
      </c>
      <c r="C1" s="13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0.25" x14ac:dyDescent="0.3">
      <c r="A2" s="51"/>
      <c r="B2" s="52" t="s">
        <v>1</v>
      </c>
      <c r="C2" s="133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0.25" x14ac:dyDescent="0.3">
      <c r="A3" s="51"/>
      <c r="B3" s="52" t="s">
        <v>2</v>
      </c>
      <c r="C3" s="133"/>
      <c r="D3" s="54"/>
      <c r="E3" s="55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0.25" x14ac:dyDescent="0.3">
      <c r="A4" s="51"/>
      <c r="B4" s="56" t="s">
        <v>3</v>
      </c>
      <c r="C4" s="134"/>
      <c r="D4" s="55"/>
      <c r="E4" s="55"/>
      <c r="F4" s="55"/>
      <c r="G4" s="55"/>
      <c r="H4" s="55"/>
      <c r="I4" s="55"/>
      <c r="J4" s="55"/>
      <c r="K4" s="55"/>
      <c r="L4" s="66"/>
      <c r="M4" s="66"/>
      <c r="N4" s="66"/>
      <c r="O4" s="66"/>
      <c r="P4" s="66"/>
      <c r="Q4" s="55"/>
      <c r="R4" s="55"/>
      <c r="S4" s="55"/>
    </row>
    <row r="5" spans="1:19" ht="20.25" x14ac:dyDescent="0.3">
      <c r="A5" s="51"/>
      <c r="B5" s="58" t="s">
        <v>4</v>
      </c>
      <c r="C5" s="135"/>
      <c r="D5" s="60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30.75" x14ac:dyDescent="0.45">
      <c r="A6" s="51"/>
      <c r="B6" s="58"/>
      <c r="C6" s="135"/>
      <c r="D6" s="228" t="s">
        <v>5</v>
      </c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1:19" ht="30.75" x14ac:dyDescent="0.45">
      <c r="A7" s="51"/>
      <c r="B7" s="58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</row>
    <row r="8" spans="1:19" ht="24.75" x14ac:dyDescent="0.45">
      <c r="A8" s="51"/>
      <c r="B8" s="61" t="s">
        <v>184</v>
      </c>
      <c r="C8" s="137"/>
      <c r="D8" s="63"/>
      <c r="E8" s="64"/>
      <c r="F8" s="65"/>
      <c r="G8" s="55"/>
      <c r="H8" s="55"/>
      <c r="I8" s="66"/>
      <c r="J8" s="66"/>
      <c r="K8" s="55"/>
      <c r="L8" s="55"/>
      <c r="M8" s="55"/>
      <c r="N8" s="55"/>
      <c r="O8" s="55"/>
      <c r="P8" s="55"/>
      <c r="Q8" s="55"/>
      <c r="R8" s="55"/>
      <c r="S8" s="55"/>
    </row>
    <row r="9" spans="1:19" ht="22.5" x14ac:dyDescent="0.45">
      <c r="A9" s="51"/>
      <c r="B9" s="61" t="s">
        <v>185</v>
      </c>
      <c r="C9" s="137"/>
      <c r="D9" s="63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22.5" x14ac:dyDescent="0.45">
      <c r="A10" s="51"/>
      <c r="B10" s="61"/>
      <c r="C10" s="137"/>
      <c r="D10" s="63"/>
      <c r="E10" s="6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spans="1:19" ht="16.5" thickBot="1" x14ac:dyDescent="0.3">
      <c r="A11" s="67"/>
      <c r="B11" s="51"/>
      <c r="C11" s="138"/>
      <c r="D11" s="68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ht="63.75" customHeight="1" thickBot="1" x14ac:dyDescent="0.3">
      <c r="A12" s="69"/>
      <c r="B12" s="70"/>
      <c r="C12" s="139" t="s">
        <v>8</v>
      </c>
      <c r="D12" s="72" t="s">
        <v>9</v>
      </c>
      <c r="E12" s="70" t="s">
        <v>10</v>
      </c>
      <c r="F12" s="70" t="s">
        <v>11</v>
      </c>
      <c r="G12" s="70" t="s">
        <v>12</v>
      </c>
      <c r="H12" s="70" t="s">
        <v>13</v>
      </c>
      <c r="I12" s="70" t="s">
        <v>14</v>
      </c>
      <c r="J12" s="70" t="s">
        <v>15</v>
      </c>
      <c r="K12" s="70" t="s">
        <v>87</v>
      </c>
      <c r="L12" s="70" t="s">
        <v>88</v>
      </c>
      <c r="M12" s="70" t="s">
        <v>89</v>
      </c>
      <c r="N12" s="70" t="s">
        <v>90</v>
      </c>
      <c r="O12" s="70" t="s">
        <v>91</v>
      </c>
      <c r="P12" s="70" t="s">
        <v>92</v>
      </c>
      <c r="Q12" s="70" t="s">
        <v>93</v>
      </c>
      <c r="R12" s="70" t="s">
        <v>16</v>
      </c>
      <c r="S12" s="140" t="s">
        <v>17</v>
      </c>
    </row>
    <row r="13" spans="1:19" ht="39.950000000000003" customHeight="1" thickBot="1" x14ac:dyDescent="0.3">
      <c r="A13" s="141"/>
      <c r="B13" s="75" t="s">
        <v>18</v>
      </c>
      <c r="C13" s="142"/>
      <c r="D13" s="75" t="s">
        <v>21</v>
      </c>
      <c r="E13" s="75" t="s">
        <v>21</v>
      </c>
      <c r="F13" s="75" t="s">
        <v>20</v>
      </c>
      <c r="G13" s="75" t="s">
        <v>20</v>
      </c>
      <c r="H13" s="75" t="s">
        <v>20</v>
      </c>
      <c r="I13" s="75" t="s">
        <v>20</v>
      </c>
      <c r="J13" s="75" t="s">
        <v>20</v>
      </c>
      <c r="K13" s="75" t="s">
        <v>20</v>
      </c>
      <c r="L13" s="75" t="s">
        <v>20</v>
      </c>
      <c r="M13" s="75" t="s">
        <v>20</v>
      </c>
      <c r="N13" s="75" t="s">
        <v>20</v>
      </c>
      <c r="O13" s="75" t="s">
        <v>20</v>
      </c>
      <c r="P13" s="75" t="s">
        <v>20</v>
      </c>
      <c r="Q13" s="75" t="s">
        <v>20</v>
      </c>
      <c r="R13" s="75" t="s">
        <v>21</v>
      </c>
      <c r="S13" s="143"/>
    </row>
    <row r="14" spans="1:19" ht="39.950000000000003" customHeight="1" thickBot="1" x14ac:dyDescent="0.3">
      <c r="A14" s="144"/>
      <c r="B14" s="80" t="s">
        <v>22</v>
      </c>
      <c r="C14" s="145" t="s">
        <v>23</v>
      </c>
      <c r="D14" s="82">
        <f>+F14*12</f>
        <v>9423503892</v>
      </c>
      <c r="E14" s="146">
        <f>+R14</f>
        <v>3926459955</v>
      </c>
      <c r="F14" s="146">
        <v>785291991</v>
      </c>
      <c r="G14" s="146">
        <v>785291991</v>
      </c>
      <c r="H14" s="147">
        <v>785291991</v>
      </c>
      <c r="I14" s="146">
        <v>785291991</v>
      </c>
      <c r="J14" s="146">
        <v>785291991</v>
      </c>
      <c r="K14" s="146"/>
      <c r="L14" s="146"/>
      <c r="M14" s="146"/>
      <c r="N14" s="146"/>
      <c r="O14" s="146"/>
      <c r="P14" s="146"/>
      <c r="Q14" s="148"/>
      <c r="R14" s="148">
        <f t="shared" ref="R14:R79" si="0">SUM(F14:Q14)</f>
        <v>3926459955</v>
      </c>
      <c r="S14" s="149">
        <f>+E14-R14</f>
        <v>0</v>
      </c>
    </row>
    <row r="15" spans="1:19" ht="39.950000000000003" customHeight="1" thickBot="1" x14ac:dyDescent="0.3">
      <c r="A15" s="150"/>
      <c r="B15" s="80" t="s">
        <v>94</v>
      </c>
      <c r="C15" s="151" t="s">
        <v>23</v>
      </c>
      <c r="D15" s="87"/>
      <c r="E15" s="152"/>
      <c r="F15" s="152"/>
      <c r="G15" s="152"/>
      <c r="H15" s="153"/>
      <c r="I15" s="152"/>
      <c r="J15" s="152"/>
      <c r="K15" s="152"/>
      <c r="L15" s="152"/>
      <c r="M15" s="152"/>
      <c r="N15" s="152"/>
      <c r="O15" s="152"/>
      <c r="P15" s="152"/>
      <c r="Q15" s="154"/>
      <c r="R15" s="148">
        <f t="shared" si="0"/>
        <v>0</v>
      </c>
      <c r="S15" s="149">
        <f t="shared" ref="S15:S80" si="1">+E15-R15</f>
        <v>0</v>
      </c>
    </row>
    <row r="16" spans="1:19" ht="39.950000000000003" customHeight="1" thickBot="1" x14ac:dyDescent="0.3">
      <c r="A16" s="150"/>
      <c r="B16" s="80" t="s">
        <v>95</v>
      </c>
      <c r="C16" s="155" t="s">
        <v>23</v>
      </c>
      <c r="D16" s="87"/>
      <c r="E16" s="152"/>
      <c r="F16" s="152"/>
      <c r="G16" s="152"/>
      <c r="H16" s="153"/>
      <c r="I16" s="152"/>
      <c r="J16" s="152"/>
      <c r="K16" s="152"/>
      <c r="L16" s="152"/>
      <c r="M16" s="152"/>
      <c r="N16" s="152"/>
      <c r="O16" s="152"/>
      <c r="P16" s="152"/>
      <c r="Q16" s="154"/>
      <c r="R16" s="148">
        <f t="shared" si="0"/>
        <v>0</v>
      </c>
      <c r="S16" s="149">
        <f t="shared" si="1"/>
        <v>0</v>
      </c>
    </row>
    <row r="17" spans="1:19" ht="39.950000000000003" customHeight="1" thickBot="1" x14ac:dyDescent="0.3">
      <c r="A17" s="150"/>
      <c r="B17" s="80" t="s">
        <v>24</v>
      </c>
      <c r="C17" s="151" t="s">
        <v>23</v>
      </c>
      <c r="D17" s="87">
        <f>+F17*12</f>
        <v>2621652</v>
      </c>
      <c r="E17" s="152">
        <f>SUM(F17:Q17)</f>
        <v>1092355</v>
      </c>
      <c r="F17" s="152">
        <v>218471</v>
      </c>
      <c r="G17" s="152">
        <v>218471</v>
      </c>
      <c r="H17" s="153">
        <v>218471</v>
      </c>
      <c r="I17" s="152">
        <v>218471</v>
      </c>
      <c r="J17" s="152">
        <v>218471</v>
      </c>
      <c r="K17" s="152"/>
      <c r="L17" s="152"/>
      <c r="M17" s="152"/>
      <c r="N17" s="152"/>
      <c r="O17" s="152"/>
      <c r="P17" s="152"/>
      <c r="Q17" s="154"/>
      <c r="R17" s="148">
        <f t="shared" si="0"/>
        <v>1092355</v>
      </c>
      <c r="S17" s="149">
        <f t="shared" si="1"/>
        <v>0</v>
      </c>
    </row>
    <row r="18" spans="1:19" ht="39.950000000000003" customHeight="1" thickBot="1" x14ac:dyDescent="0.3">
      <c r="A18" s="150"/>
      <c r="B18" s="80" t="s">
        <v>55</v>
      </c>
      <c r="C18" s="151" t="s">
        <v>23</v>
      </c>
      <c r="D18" s="87">
        <f t="shared" ref="D18:D23" si="2">+F18*12</f>
        <v>6913692</v>
      </c>
      <c r="E18" s="152">
        <f t="shared" ref="E18:E23" si="3">SUM(F18:Q18)</f>
        <v>2880705</v>
      </c>
      <c r="F18" s="152">
        <f>576141</f>
        <v>576141</v>
      </c>
      <c r="G18" s="152">
        <v>576141</v>
      </c>
      <c r="H18" s="153">
        <v>576141</v>
      </c>
      <c r="I18" s="152">
        <v>576141</v>
      </c>
      <c r="J18" s="152">
        <v>576141</v>
      </c>
      <c r="K18" s="152"/>
      <c r="L18" s="152"/>
      <c r="M18" s="152"/>
      <c r="N18" s="152"/>
      <c r="O18" s="152"/>
      <c r="P18" s="152"/>
      <c r="Q18" s="154"/>
      <c r="R18" s="148">
        <f t="shared" si="0"/>
        <v>2880705</v>
      </c>
      <c r="S18" s="149">
        <f t="shared" si="1"/>
        <v>0</v>
      </c>
    </row>
    <row r="19" spans="1:19" ht="39.950000000000003" customHeight="1" thickBot="1" x14ac:dyDescent="0.3">
      <c r="A19" s="150"/>
      <c r="B19" s="80" t="s">
        <v>56</v>
      </c>
      <c r="C19" s="151"/>
      <c r="D19" s="87"/>
      <c r="E19" s="152"/>
      <c r="F19" s="152">
        <v>1113316</v>
      </c>
      <c r="G19" s="152"/>
      <c r="H19" s="153"/>
      <c r="I19" s="152"/>
      <c r="J19" s="152"/>
      <c r="K19" s="152"/>
      <c r="L19" s="152"/>
      <c r="M19" s="152"/>
      <c r="N19" s="152"/>
      <c r="O19" s="152"/>
      <c r="P19" s="152"/>
      <c r="Q19" s="154"/>
      <c r="R19" s="148"/>
      <c r="S19" s="149"/>
    </row>
    <row r="20" spans="1:19" ht="39.950000000000003" customHeight="1" thickBot="1" x14ac:dyDescent="0.3">
      <c r="A20" s="150"/>
      <c r="B20" s="80" t="s">
        <v>97</v>
      </c>
      <c r="C20" s="151" t="s">
        <v>23</v>
      </c>
      <c r="D20" s="87">
        <f t="shared" si="2"/>
        <v>0</v>
      </c>
      <c r="E20" s="152">
        <f t="shared" si="3"/>
        <v>0</v>
      </c>
      <c r="F20" s="152"/>
      <c r="G20" s="152"/>
      <c r="H20" s="153"/>
      <c r="I20" s="152"/>
      <c r="J20" s="152"/>
      <c r="K20" s="152"/>
      <c r="L20" s="152"/>
      <c r="M20" s="152"/>
      <c r="N20" s="152"/>
      <c r="O20" s="152"/>
      <c r="P20" s="152"/>
      <c r="Q20" s="154"/>
      <c r="R20" s="148">
        <f t="shared" si="0"/>
        <v>0</v>
      </c>
      <c r="S20" s="149">
        <f t="shared" si="1"/>
        <v>0</v>
      </c>
    </row>
    <row r="21" spans="1:19" ht="39.950000000000003" customHeight="1" thickBot="1" x14ac:dyDescent="0.3">
      <c r="A21" s="150"/>
      <c r="B21" s="80" t="s">
        <v>25</v>
      </c>
      <c r="C21" s="151" t="s">
        <v>23</v>
      </c>
      <c r="D21" s="87">
        <f t="shared" si="2"/>
        <v>8883900</v>
      </c>
      <c r="E21" s="152">
        <f t="shared" si="3"/>
        <v>3701625</v>
      </c>
      <c r="F21" s="152">
        <v>740325</v>
      </c>
      <c r="G21" s="152">
        <v>740325</v>
      </c>
      <c r="H21" s="153">
        <v>740325</v>
      </c>
      <c r="I21" s="152">
        <v>740325</v>
      </c>
      <c r="J21" s="152">
        <v>740325</v>
      </c>
      <c r="K21" s="152"/>
      <c r="L21" s="152"/>
      <c r="M21" s="152"/>
      <c r="N21" s="152"/>
      <c r="O21" s="152"/>
      <c r="P21" s="152"/>
      <c r="Q21" s="154"/>
      <c r="R21" s="148">
        <f t="shared" si="0"/>
        <v>3701625</v>
      </c>
      <c r="S21" s="149">
        <f t="shared" si="1"/>
        <v>0</v>
      </c>
    </row>
    <row r="22" spans="1:19" ht="39.950000000000003" customHeight="1" thickBot="1" x14ac:dyDescent="0.3">
      <c r="A22" s="150"/>
      <c r="B22" s="80" t="s">
        <v>98</v>
      </c>
      <c r="C22" s="151" t="s">
        <v>23</v>
      </c>
      <c r="D22" s="87">
        <f t="shared" si="2"/>
        <v>0</v>
      </c>
      <c r="E22" s="152">
        <f t="shared" si="3"/>
        <v>0</v>
      </c>
      <c r="F22" s="152"/>
      <c r="G22" s="152"/>
      <c r="H22" s="153"/>
      <c r="I22" s="152"/>
      <c r="J22" s="152"/>
      <c r="K22" s="152"/>
      <c r="L22" s="152"/>
      <c r="M22" s="152"/>
      <c r="N22" s="152"/>
      <c r="O22" s="152"/>
      <c r="P22" s="152"/>
      <c r="Q22" s="154"/>
      <c r="R22" s="148">
        <f t="shared" si="0"/>
        <v>0</v>
      </c>
      <c r="S22" s="149">
        <f t="shared" si="1"/>
        <v>0</v>
      </c>
    </row>
    <row r="23" spans="1:19" ht="39.950000000000003" customHeight="1" thickBot="1" x14ac:dyDescent="0.3">
      <c r="A23" s="150"/>
      <c r="B23" s="80" t="s">
        <v>26</v>
      </c>
      <c r="C23" s="151" t="s">
        <v>23</v>
      </c>
      <c r="D23" s="87">
        <f t="shared" si="2"/>
        <v>28080984</v>
      </c>
      <c r="E23" s="152">
        <f t="shared" si="3"/>
        <v>11700414</v>
      </c>
      <c r="F23" s="152">
        <v>2340082</v>
      </c>
      <c r="G23" s="152">
        <v>2340083</v>
      </c>
      <c r="H23" s="153">
        <v>2340083</v>
      </c>
      <c r="I23" s="152">
        <v>2340083</v>
      </c>
      <c r="J23" s="152">
        <v>2340083</v>
      </c>
      <c r="K23" s="152"/>
      <c r="L23" s="152"/>
      <c r="M23" s="152"/>
      <c r="N23" s="152"/>
      <c r="O23" s="152"/>
      <c r="P23" s="152"/>
      <c r="Q23" s="154"/>
      <c r="R23" s="148">
        <f t="shared" si="0"/>
        <v>11700414</v>
      </c>
      <c r="S23" s="149">
        <f t="shared" si="1"/>
        <v>0</v>
      </c>
    </row>
    <row r="24" spans="1:19" ht="35.25" customHeight="1" thickBot="1" x14ac:dyDescent="0.3">
      <c r="A24" s="150"/>
      <c r="B24" s="80" t="s">
        <v>99</v>
      </c>
      <c r="C24" s="151"/>
      <c r="D24" s="87"/>
      <c r="E24" s="152"/>
      <c r="F24" s="152"/>
      <c r="G24" s="152"/>
      <c r="H24" s="153"/>
      <c r="I24" s="152"/>
      <c r="J24" s="152"/>
      <c r="K24" s="152"/>
      <c r="L24" s="152"/>
      <c r="M24" s="152"/>
      <c r="N24" s="152"/>
      <c r="O24" s="152"/>
      <c r="P24" s="152"/>
      <c r="Q24" s="154"/>
      <c r="R24" s="148">
        <f t="shared" si="0"/>
        <v>0</v>
      </c>
      <c r="S24" s="149">
        <f t="shared" si="1"/>
        <v>0</v>
      </c>
    </row>
    <row r="25" spans="1:19" ht="39.75" hidden="1" customHeight="1" thickBot="1" x14ac:dyDescent="0.3">
      <c r="A25" s="150"/>
      <c r="B25" s="80" t="s">
        <v>100</v>
      </c>
      <c r="C25" s="151"/>
      <c r="D25" s="87"/>
      <c r="E25" s="152"/>
      <c r="F25" s="152"/>
      <c r="G25" s="152"/>
      <c r="H25" s="153"/>
      <c r="I25" s="152"/>
      <c r="J25" s="152"/>
      <c r="K25" s="152"/>
      <c r="L25" s="152"/>
      <c r="M25" s="152"/>
      <c r="N25" s="152"/>
      <c r="O25" s="152"/>
      <c r="P25" s="152"/>
      <c r="Q25" s="154"/>
      <c r="R25" s="148">
        <f t="shared" si="0"/>
        <v>0</v>
      </c>
      <c r="S25" s="149">
        <f t="shared" si="1"/>
        <v>0</v>
      </c>
    </row>
    <row r="26" spans="1:19" ht="39.75" hidden="1" customHeight="1" thickBot="1" x14ac:dyDescent="0.3">
      <c r="A26" s="150"/>
      <c r="B26" s="80" t="s">
        <v>101</v>
      </c>
      <c r="C26" s="151"/>
      <c r="D26" s="87"/>
      <c r="E26" s="152"/>
      <c r="F26" s="152"/>
      <c r="G26" s="152"/>
      <c r="H26" s="153"/>
      <c r="I26" s="152"/>
      <c r="J26" s="152"/>
      <c r="K26" s="152"/>
      <c r="L26" s="152"/>
      <c r="M26" s="152"/>
      <c r="N26" s="152"/>
      <c r="O26" s="152"/>
      <c r="P26" s="152"/>
      <c r="Q26" s="154"/>
      <c r="R26" s="148">
        <f t="shared" si="0"/>
        <v>0</v>
      </c>
      <c r="S26" s="149">
        <f t="shared" si="1"/>
        <v>0</v>
      </c>
    </row>
    <row r="27" spans="1:19" ht="39.75" hidden="1" customHeight="1" thickBot="1" x14ac:dyDescent="0.3">
      <c r="A27" s="150"/>
      <c r="B27" s="80" t="s">
        <v>102</v>
      </c>
      <c r="C27" s="151"/>
      <c r="D27" s="87"/>
      <c r="E27" s="152"/>
      <c r="F27" s="152"/>
      <c r="G27" s="152"/>
      <c r="H27" s="153"/>
      <c r="I27" s="152"/>
      <c r="J27" s="152"/>
      <c r="K27" s="152"/>
      <c r="L27" s="152"/>
      <c r="M27" s="152"/>
      <c r="N27" s="152"/>
      <c r="O27" s="152"/>
      <c r="P27" s="152"/>
      <c r="Q27" s="154"/>
      <c r="R27" s="148">
        <f t="shared" si="0"/>
        <v>0</v>
      </c>
      <c r="S27" s="149">
        <f t="shared" si="1"/>
        <v>0</v>
      </c>
    </row>
    <row r="28" spans="1:19" ht="39.75" hidden="1" customHeight="1" thickBot="1" x14ac:dyDescent="0.3">
      <c r="A28" s="150"/>
      <c r="B28" s="80" t="s">
        <v>103</v>
      </c>
      <c r="C28" s="151"/>
      <c r="D28" s="87"/>
      <c r="E28" s="152"/>
      <c r="F28" s="152"/>
      <c r="G28" s="152"/>
      <c r="H28" s="153"/>
      <c r="I28" s="152"/>
      <c r="J28" s="152"/>
      <c r="K28" s="152"/>
      <c r="L28" s="152"/>
      <c r="M28" s="152"/>
      <c r="N28" s="152"/>
      <c r="O28" s="152"/>
      <c r="P28" s="152"/>
      <c r="Q28" s="154"/>
      <c r="R28" s="148">
        <f t="shared" si="0"/>
        <v>0</v>
      </c>
      <c r="S28" s="149">
        <f t="shared" si="1"/>
        <v>0</v>
      </c>
    </row>
    <row r="29" spans="1:19" ht="39.950000000000003" customHeight="1" thickBot="1" x14ac:dyDescent="0.3">
      <c r="A29" s="150"/>
      <c r="B29" s="80" t="s">
        <v>72</v>
      </c>
      <c r="C29" s="151">
        <v>2069</v>
      </c>
      <c r="D29" s="87">
        <v>134754963</v>
      </c>
      <c r="E29" s="152"/>
      <c r="F29" s="152"/>
      <c r="G29" s="152"/>
      <c r="H29" s="153"/>
      <c r="I29" s="152"/>
      <c r="J29" s="152"/>
      <c r="K29" s="152"/>
      <c r="L29" s="152"/>
      <c r="M29" s="152"/>
      <c r="N29" s="152"/>
      <c r="O29" s="152"/>
      <c r="P29" s="152"/>
      <c r="Q29" s="154"/>
      <c r="R29" s="148">
        <f t="shared" si="0"/>
        <v>0</v>
      </c>
      <c r="S29" s="149">
        <f t="shared" si="1"/>
        <v>0</v>
      </c>
    </row>
    <row r="30" spans="1:19" ht="39.950000000000003" customHeight="1" thickBot="1" x14ac:dyDescent="0.3">
      <c r="A30" s="150"/>
      <c r="B30" s="80" t="s">
        <v>27</v>
      </c>
      <c r="C30" s="151">
        <v>2072</v>
      </c>
      <c r="D30" s="87">
        <v>70588148</v>
      </c>
      <c r="E30" s="152">
        <f>+I30</f>
        <v>35294074</v>
      </c>
      <c r="F30" s="152"/>
      <c r="G30" s="152"/>
      <c r="H30" s="153"/>
      <c r="I30" s="152">
        <v>35294074</v>
      </c>
      <c r="J30" s="152"/>
      <c r="K30" s="152"/>
      <c r="L30" s="152"/>
      <c r="M30" s="152"/>
      <c r="N30" s="152"/>
      <c r="O30" s="152"/>
      <c r="P30" s="152"/>
      <c r="Q30" s="154"/>
      <c r="R30" s="148">
        <f t="shared" si="0"/>
        <v>35294074</v>
      </c>
      <c r="S30" s="149">
        <f t="shared" si="1"/>
        <v>0</v>
      </c>
    </row>
    <row r="31" spans="1:19" ht="39.950000000000003" customHeight="1" thickBot="1" x14ac:dyDescent="0.3">
      <c r="A31" s="150"/>
      <c r="B31" s="80" t="s">
        <v>79</v>
      </c>
      <c r="C31" s="151"/>
      <c r="D31" s="87"/>
      <c r="E31" s="152"/>
      <c r="F31" s="152"/>
      <c r="G31" s="152"/>
      <c r="H31" s="153"/>
      <c r="I31" s="152"/>
      <c r="J31" s="152"/>
      <c r="K31" s="152"/>
      <c r="L31" s="152"/>
      <c r="M31" s="152"/>
      <c r="N31" s="152"/>
      <c r="O31" s="152"/>
      <c r="P31" s="152"/>
      <c r="Q31" s="154"/>
      <c r="R31" s="148">
        <f t="shared" si="0"/>
        <v>0</v>
      </c>
      <c r="S31" s="149">
        <f t="shared" si="1"/>
        <v>0</v>
      </c>
    </row>
    <row r="32" spans="1:19" ht="39.950000000000003" customHeight="1" thickBot="1" x14ac:dyDescent="0.3">
      <c r="A32" s="150"/>
      <c r="B32" s="80" t="s">
        <v>80</v>
      </c>
      <c r="C32" s="151" t="s">
        <v>23</v>
      </c>
      <c r="D32" s="87">
        <f>+F32*12</f>
        <v>-26435436</v>
      </c>
      <c r="E32" s="152">
        <f>SUM(F32:Q32)</f>
        <v>-11014765</v>
      </c>
      <c r="F32" s="152">
        <v>-2202953</v>
      </c>
      <c r="G32" s="152">
        <v>-2202953</v>
      </c>
      <c r="H32" s="153">
        <v>-2202953</v>
      </c>
      <c r="I32" s="152">
        <v>-2202953</v>
      </c>
      <c r="J32" s="152">
        <v>-2202953</v>
      </c>
      <c r="K32" s="152"/>
      <c r="L32" s="152"/>
      <c r="M32" s="152"/>
      <c r="N32" s="152"/>
      <c r="O32" s="152"/>
      <c r="P32" s="152"/>
      <c r="Q32" s="154"/>
      <c r="R32" s="148">
        <f t="shared" si="0"/>
        <v>-11014765</v>
      </c>
      <c r="S32" s="149">
        <f t="shared" si="1"/>
        <v>0</v>
      </c>
    </row>
    <row r="33" spans="1:19" ht="39.950000000000003" customHeight="1" thickBot="1" x14ac:dyDescent="0.3">
      <c r="A33" s="150"/>
      <c r="B33" s="80" t="s">
        <v>57</v>
      </c>
      <c r="C33" s="151" t="s">
        <v>23</v>
      </c>
      <c r="D33" s="87">
        <f>+F33*12</f>
        <v>-51548196</v>
      </c>
      <c r="E33" s="152">
        <f>SUM(F33:Q33)</f>
        <v>-21478415</v>
      </c>
      <c r="F33" s="152">
        <v>-4295683</v>
      </c>
      <c r="G33" s="152">
        <v>-4295683</v>
      </c>
      <c r="H33" s="153">
        <v>-4295683</v>
      </c>
      <c r="I33" s="152">
        <v>-4295683</v>
      </c>
      <c r="J33" s="152">
        <v>-4295683</v>
      </c>
      <c r="K33" s="152"/>
      <c r="L33" s="152"/>
      <c r="M33" s="152"/>
      <c r="N33" s="152"/>
      <c r="O33" s="152"/>
      <c r="P33" s="152"/>
      <c r="Q33" s="154"/>
      <c r="R33" s="148">
        <f t="shared" si="0"/>
        <v>-21478415</v>
      </c>
      <c r="S33" s="149">
        <f t="shared" si="1"/>
        <v>0</v>
      </c>
    </row>
    <row r="34" spans="1:19" ht="38.25" customHeight="1" thickBot="1" x14ac:dyDescent="0.3">
      <c r="A34" s="150"/>
      <c r="B34" s="80" t="s">
        <v>104</v>
      </c>
      <c r="C34" s="151" t="s">
        <v>23</v>
      </c>
      <c r="D34" s="87"/>
      <c r="E34" s="152"/>
      <c r="F34" s="152"/>
      <c r="G34" s="152"/>
      <c r="H34" s="153"/>
      <c r="I34" s="152"/>
      <c r="J34" s="152"/>
      <c r="K34" s="152"/>
      <c r="L34" s="152"/>
      <c r="M34" s="152"/>
      <c r="N34" s="152"/>
      <c r="O34" s="152"/>
      <c r="P34" s="152"/>
      <c r="Q34" s="154"/>
      <c r="R34" s="148">
        <f t="shared" si="0"/>
        <v>0</v>
      </c>
      <c r="S34" s="149">
        <f t="shared" si="1"/>
        <v>0</v>
      </c>
    </row>
    <row r="35" spans="1:19" ht="39.75" hidden="1" customHeight="1" thickBot="1" x14ac:dyDescent="0.3">
      <c r="A35" s="150"/>
      <c r="B35" s="80" t="s">
        <v>105</v>
      </c>
      <c r="C35" s="151"/>
      <c r="D35" s="87"/>
      <c r="E35" s="152"/>
      <c r="F35" s="152"/>
      <c r="G35" s="152"/>
      <c r="H35" s="153"/>
      <c r="I35" s="152"/>
      <c r="J35" s="152"/>
      <c r="K35" s="152"/>
      <c r="L35" s="152"/>
      <c r="M35" s="152"/>
      <c r="N35" s="152"/>
      <c r="O35" s="152"/>
      <c r="P35" s="152"/>
      <c r="Q35" s="154"/>
      <c r="R35" s="148">
        <f t="shared" si="0"/>
        <v>0</v>
      </c>
      <c r="S35" s="149">
        <f t="shared" si="1"/>
        <v>0</v>
      </c>
    </row>
    <row r="36" spans="1:19" ht="39.75" hidden="1" customHeight="1" thickBot="1" x14ac:dyDescent="0.3">
      <c r="A36" s="150"/>
      <c r="B36" s="80" t="s">
        <v>106</v>
      </c>
      <c r="C36" s="151"/>
      <c r="D36" s="87"/>
      <c r="E36" s="152"/>
      <c r="F36" s="152"/>
      <c r="G36" s="152"/>
      <c r="H36" s="153"/>
      <c r="I36" s="152"/>
      <c r="J36" s="152"/>
      <c r="K36" s="152"/>
      <c r="L36" s="152"/>
      <c r="M36" s="152"/>
      <c r="N36" s="152"/>
      <c r="O36" s="152"/>
      <c r="P36" s="152"/>
      <c r="Q36" s="154"/>
      <c r="R36" s="148">
        <f t="shared" si="0"/>
        <v>0</v>
      </c>
      <c r="S36" s="149">
        <f t="shared" si="1"/>
        <v>0</v>
      </c>
    </row>
    <row r="37" spans="1:19" ht="39.75" hidden="1" customHeight="1" thickBot="1" x14ac:dyDescent="0.3">
      <c r="A37" s="150"/>
      <c r="B37" s="80" t="s">
        <v>107</v>
      </c>
      <c r="C37" s="151"/>
      <c r="D37" s="87"/>
      <c r="E37" s="152"/>
      <c r="F37" s="152"/>
      <c r="G37" s="152"/>
      <c r="H37" s="153"/>
      <c r="I37" s="152"/>
      <c r="J37" s="152"/>
      <c r="K37" s="152"/>
      <c r="L37" s="152"/>
      <c r="M37" s="152"/>
      <c r="N37" s="152"/>
      <c r="O37" s="152"/>
      <c r="P37" s="152"/>
      <c r="Q37" s="154"/>
      <c r="R37" s="148">
        <f t="shared" si="0"/>
        <v>0</v>
      </c>
      <c r="S37" s="149">
        <f t="shared" si="1"/>
        <v>0</v>
      </c>
    </row>
    <row r="38" spans="1:19" ht="39.950000000000003" customHeight="1" thickBot="1" x14ac:dyDescent="0.3">
      <c r="A38" s="150"/>
      <c r="B38" s="80" t="s">
        <v>58</v>
      </c>
      <c r="C38" s="151">
        <v>2130</v>
      </c>
      <c r="D38" s="87">
        <v>134754963</v>
      </c>
      <c r="E38" s="152">
        <f>89836642+22459161</f>
        <v>112295803</v>
      </c>
      <c r="F38" s="156"/>
      <c r="G38" s="152"/>
      <c r="H38" s="153"/>
      <c r="I38" s="152"/>
      <c r="J38" s="152"/>
      <c r="K38" s="152"/>
      <c r="L38" s="152"/>
      <c r="M38" s="152"/>
      <c r="N38" s="152"/>
      <c r="O38" s="152"/>
      <c r="P38" s="152"/>
      <c r="Q38" s="154"/>
      <c r="R38" s="148">
        <f t="shared" si="0"/>
        <v>0</v>
      </c>
      <c r="S38" s="149">
        <f t="shared" si="1"/>
        <v>112295803</v>
      </c>
    </row>
    <row r="39" spans="1:19" ht="39.950000000000003" customHeight="1" thickBot="1" x14ac:dyDescent="0.3">
      <c r="A39" s="150"/>
      <c r="B39" s="80" t="s">
        <v>108</v>
      </c>
      <c r="C39" s="151" t="s">
        <v>23</v>
      </c>
      <c r="D39" s="87"/>
      <c r="E39" s="152"/>
      <c r="F39" s="156"/>
      <c r="G39" s="152"/>
      <c r="H39" s="153"/>
      <c r="I39" s="152"/>
      <c r="J39" s="152"/>
      <c r="K39" s="152"/>
      <c r="L39" s="152"/>
      <c r="M39" s="152"/>
      <c r="N39" s="152"/>
      <c r="O39" s="152"/>
      <c r="P39" s="152"/>
      <c r="Q39" s="154"/>
      <c r="R39" s="148">
        <f t="shared" si="0"/>
        <v>0</v>
      </c>
      <c r="S39" s="149">
        <f t="shared" si="1"/>
        <v>0</v>
      </c>
    </row>
    <row r="40" spans="1:19" ht="39.950000000000003" customHeight="1" thickBot="1" x14ac:dyDescent="0.3">
      <c r="A40" s="150"/>
      <c r="B40" s="80" t="s">
        <v>59</v>
      </c>
      <c r="C40" s="151" t="s">
        <v>23</v>
      </c>
      <c r="D40" s="87"/>
      <c r="E40" s="152">
        <f>SUM(F40:Q40)</f>
        <v>5515222</v>
      </c>
      <c r="F40" s="152">
        <v>47128</v>
      </c>
      <c r="G40" s="152">
        <v>683444</v>
      </c>
      <c r="H40" s="153">
        <f>3688792+365286</f>
        <v>4054078</v>
      </c>
      <c r="I40" s="152">
        <v>365286</v>
      </c>
      <c r="J40" s="152">
        <v>365286</v>
      </c>
      <c r="K40" s="152"/>
      <c r="L40" s="152"/>
      <c r="M40" s="152"/>
      <c r="N40" s="152"/>
      <c r="O40" s="152"/>
      <c r="P40" s="152"/>
      <c r="Q40" s="154"/>
      <c r="R40" s="148">
        <f t="shared" si="0"/>
        <v>5515222</v>
      </c>
      <c r="S40" s="149">
        <f t="shared" si="1"/>
        <v>0</v>
      </c>
    </row>
    <row r="41" spans="1:19" ht="36.75" customHeight="1" thickBot="1" x14ac:dyDescent="0.3">
      <c r="A41" s="150"/>
      <c r="B41" s="80" t="s">
        <v>109</v>
      </c>
      <c r="C41" s="151" t="s">
        <v>23</v>
      </c>
      <c r="D41" s="87"/>
      <c r="E41" s="152"/>
      <c r="F41" s="152"/>
      <c r="G41" s="152"/>
      <c r="H41" s="153"/>
      <c r="I41" s="152"/>
      <c r="J41" s="152"/>
      <c r="K41" s="152"/>
      <c r="L41" s="152"/>
      <c r="M41" s="152"/>
      <c r="N41" s="152"/>
      <c r="O41" s="152"/>
      <c r="P41" s="152"/>
      <c r="Q41" s="154"/>
      <c r="R41" s="148">
        <f t="shared" si="0"/>
        <v>0</v>
      </c>
      <c r="S41" s="149">
        <f t="shared" si="1"/>
        <v>0</v>
      </c>
    </row>
    <row r="42" spans="1:19" ht="39.75" hidden="1" customHeight="1" thickBot="1" x14ac:dyDescent="0.3">
      <c r="A42" s="150"/>
      <c r="B42" s="80" t="s">
        <v>110</v>
      </c>
      <c r="C42" s="151"/>
      <c r="D42" s="87"/>
      <c r="E42" s="152"/>
      <c r="F42" s="152"/>
      <c r="G42" s="152"/>
      <c r="H42" s="153"/>
      <c r="I42" s="152"/>
      <c r="J42" s="152"/>
      <c r="K42" s="152"/>
      <c r="L42" s="152"/>
      <c r="M42" s="152"/>
      <c r="N42" s="152"/>
      <c r="O42" s="152"/>
      <c r="P42" s="152"/>
      <c r="Q42" s="154"/>
      <c r="R42" s="148">
        <f t="shared" si="0"/>
        <v>0</v>
      </c>
      <c r="S42" s="149">
        <f t="shared" si="1"/>
        <v>0</v>
      </c>
    </row>
    <row r="43" spans="1:19" ht="39.75" hidden="1" customHeight="1" thickBot="1" x14ac:dyDescent="0.3">
      <c r="A43" s="150"/>
      <c r="B43" s="80" t="s">
        <v>60</v>
      </c>
      <c r="C43" s="151"/>
      <c r="D43" s="87"/>
      <c r="E43" s="152"/>
      <c r="F43" s="152"/>
      <c r="G43" s="152"/>
      <c r="H43" s="153"/>
      <c r="I43" s="152"/>
      <c r="J43" s="152"/>
      <c r="K43" s="152"/>
      <c r="L43" s="152"/>
      <c r="M43" s="152"/>
      <c r="N43" s="152"/>
      <c r="O43" s="152"/>
      <c r="P43" s="152"/>
      <c r="Q43" s="154"/>
      <c r="R43" s="148">
        <f t="shared" si="0"/>
        <v>0</v>
      </c>
      <c r="S43" s="149">
        <f t="shared" si="1"/>
        <v>0</v>
      </c>
    </row>
    <row r="44" spans="1:19" ht="39.75" hidden="1" customHeight="1" thickBot="1" x14ac:dyDescent="0.3">
      <c r="A44" s="150"/>
      <c r="B44" s="80" t="s">
        <v>111</v>
      </c>
      <c r="C44" s="151"/>
      <c r="D44" s="87"/>
      <c r="E44" s="152"/>
      <c r="F44" s="152"/>
      <c r="G44" s="152"/>
      <c r="H44" s="153"/>
      <c r="I44" s="152"/>
      <c r="J44" s="152"/>
      <c r="K44" s="152"/>
      <c r="L44" s="152"/>
      <c r="M44" s="152"/>
      <c r="N44" s="152"/>
      <c r="O44" s="152"/>
      <c r="P44" s="152"/>
      <c r="Q44" s="154"/>
      <c r="R44" s="148">
        <f t="shared" si="0"/>
        <v>0</v>
      </c>
      <c r="S44" s="149">
        <f t="shared" si="1"/>
        <v>0</v>
      </c>
    </row>
    <row r="45" spans="1:19" ht="39.950000000000003" customHeight="1" thickBot="1" x14ac:dyDescent="0.3">
      <c r="A45" s="150"/>
      <c r="B45" s="80" t="s">
        <v>61</v>
      </c>
      <c r="C45" s="151">
        <v>2228</v>
      </c>
      <c r="D45" s="87">
        <v>8780800</v>
      </c>
      <c r="E45" s="152">
        <f>+I45</f>
        <v>6146560</v>
      </c>
      <c r="F45" s="152"/>
      <c r="G45" s="152"/>
      <c r="H45" s="153"/>
      <c r="I45" s="152">
        <v>6146560</v>
      </c>
      <c r="J45" s="152"/>
      <c r="K45" s="152"/>
      <c r="L45" s="152"/>
      <c r="M45" s="152"/>
      <c r="N45" s="152"/>
      <c r="O45" s="152"/>
      <c r="P45" s="152"/>
      <c r="Q45" s="154"/>
      <c r="R45" s="148">
        <f t="shared" si="0"/>
        <v>6146560</v>
      </c>
      <c r="S45" s="149">
        <f t="shared" si="1"/>
        <v>0</v>
      </c>
    </row>
    <row r="46" spans="1:19" ht="39.950000000000003" customHeight="1" thickBot="1" x14ac:dyDescent="0.3">
      <c r="A46" s="150"/>
      <c r="B46" s="80" t="s">
        <v>62</v>
      </c>
      <c r="C46" s="151">
        <v>2228</v>
      </c>
      <c r="D46" s="87">
        <v>192649023</v>
      </c>
      <c r="E46" s="152">
        <f>+I46</f>
        <v>134854316.09999999</v>
      </c>
      <c r="F46" s="152"/>
      <c r="G46" s="152"/>
      <c r="H46" s="153"/>
      <c r="I46" s="152">
        <v>134854316.09999999</v>
      </c>
      <c r="J46" s="152"/>
      <c r="K46" s="152"/>
      <c r="L46" s="152"/>
      <c r="M46" s="152"/>
      <c r="N46" s="152"/>
      <c r="O46" s="152"/>
      <c r="P46" s="152"/>
      <c r="Q46" s="154"/>
      <c r="R46" s="148">
        <f t="shared" si="0"/>
        <v>134854316.09999999</v>
      </c>
      <c r="S46" s="149">
        <f t="shared" si="1"/>
        <v>0</v>
      </c>
    </row>
    <row r="47" spans="1:19" ht="37.5" customHeight="1" thickBot="1" x14ac:dyDescent="0.3">
      <c r="A47" s="150"/>
      <c r="B47" s="80" t="s">
        <v>112</v>
      </c>
      <c r="C47" s="151"/>
      <c r="D47" s="87"/>
      <c r="E47" s="152"/>
      <c r="F47" s="152"/>
      <c r="G47" s="152"/>
      <c r="H47" s="153"/>
      <c r="I47" s="152"/>
      <c r="J47" s="152"/>
      <c r="K47" s="152"/>
      <c r="L47" s="152"/>
      <c r="M47" s="152"/>
      <c r="N47" s="152"/>
      <c r="O47" s="152"/>
      <c r="P47" s="152"/>
      <c r="Q47" s="154"/>
      <c r="R47" s="148"/>
      <c r="S47" s="149"/>
    </row>
    <row r="48" spans="1:19" ht="39.75" hidden="1" customHeight="1" thickBot="1" x14ac:dyDescent="0.3">
      <c r="A48" s="150"/>
      <c r="B48" s="80" t="s">
        <v>113</v>
      </c>
      <c r="C48" s="151"/>
      <c r="D48" s="87"/>
      <c r="E48" s="152"/>
      <c r="F48" s="152"/>
      <c r="G48" s="152"/>
      <c r="H48" s="153"/>
      <c r="I48" s="152"/>
      <c r="J48" s="152"/>
      <c r="K48" s="152"/>
      <c r="L48" s="152"/>
      <c r="M48" s="152"/>
      <c r="N48" s="152"/>
      <c r="O48" s="152"/>
      <c r="P48" s="152"/>
      <c r="Q48" s="154"/>
      <c r="R48" s="148">
        <f t="shared" si="0"/>
        <v>0</v>
      </c>
      <c r="S48" s="149">
        <f t="shared" si="1"/>
        <v>0</v>
      </c>
    </row>
    <row r="49" spans="1:19" ht="39.75" hidden="1" customHeight="1" thickBot="1" x14ac:dyDescent="0.3">
      <c r="A49" s="150"/>
      <c r="B49" s="80" t="s">
        <v>114</v>
      </c>
      <c r="C49" s="151"/>
      <c r="D49" s="87"/>
      <c r="E49" s="152"/>
      <c r="F49" s="152"/>
      <c r="G49" s="152"/>
      <c r="H49" s="153"/>
      <c r="I49" s="152"/>
      <c r="J49" s="152"/>
      <c r="K49" s="152"/>
      <c r="L49" s="152"/>
      <c r="M49" s="152"/>
      <c r="N49" s="152"/>
      <c r="O49" s="152"/>
      <c r="P49" s="152"/>
      <c r="Q49" s="154"/>
      <c r="R49" s="148">
        <f t="shared" si="0"/>
        <v>0</v>
      </c>
      <c r="S49" s="149">
        <f t="shared" si="1"/>
        <v>0</v>
      </c>
    </row>
    <row r="50" spans="1:19" ht="39.75" hidden="1" customHeight="1" thickBot="1" x14ac:dyDescent="0.3">
      <c r="A50" s="150"/>
      <c r="B50" s="80" t="s">
        <v>115</v>
      </c>
      <c r="C50" s="151"/>
      <c r="D50" s="87"/>
      <c r="E50" s="152"/>
      <c r="F50" s="152"/>
      <c r="G50" s="152"/>
      <c r="H50" s="153"/>
      <c r="I50" s="152"/>
      <c r="J50" s="152"/>
      <c r="K50" s="152"/>
      <c r="L50" s="152"/>
      <c r="M50" s="152"/>
      <c r="N50" s="152"/>
      <c r="O50" s="152"/>
      <c r="P50" s="152"/>
      <c r="Q50" s="154"/>
      <c r="R50" s="148">
        <f t="shared" si="0"/>
        <v>0</v>
      </c>
      <c r="S50" s="149">
        <f t="shared" si="1"/>
        <v>0</v>
      </c>
    </row>
    <row r="51" spans="1:19" ht="39.75" hidden="1" customHeight="1" thickBot="1" x14ac:dyDescent="0.3">
      <c r="A51" s="150"/>
      <c r="B51" s="80" t="s">
        <v>116</v>
      </c>
      <c r="C51" s="151"/>
      <c r="D51" s="87"/>
      <c r="E51" s="152"/>
      <c r="F51" s="152"/>
      <c r="G51" s="152"/>
      <c r="H51" s="153"/>
      <c r="I51" s="152"/>
      <c r="J51" s="152"/>
      <c r="K51" s="152"/>
      <c r="L51" s="152"/>
      <c r="M51" s="152"/>
      <c r="N51" s="152"/>
      <c r="O51" s="152"/>
      <c r="P51" s="152"/>
      <c r="Q51" s="154"/>
      <c r="R51" s="148">
        <f t="shared" si="0"/>
        <v>0</v>
      </c>
      <c r="S51" s="149">
        <f t="shared" si="1"/>
        <v>0</v>
      </c>
    </row>
    <row r="52" spans="1:19" ht="39.75" hidden="1" customHeight="1" thickBot="1" x14ac:dyDescent="0.3">
      <c r="A52" s="150"/>
      <c r="B52" s="80" t="s">
        <v>117</v>
      </c>
      <c r="C52" s="151"/>
      <c r="D52" s="87"/>
      <c r="E52" s="152"/>
      <c r="F52" s="152"/>
      <c r="G52" s="152"/>
      <c r="H52" s="153"/>
      <c r="I52" s="152"/>
      <c r="J52" s="152"/>
      <c r="K52" s="152"/>
      <c r="L52" s="152"/>
      <c r="M52" s="152"/>
      <c r="N52" s="152"/>
      <c r="O52" s="152"/>
      <c r="P52" s="152"/>
      <c r="Q52" s="154"/>
      <c r="R52" s="148">
        <f t="shared" si="0"/>
        <v>0</v>
      </c>
      <c r="S52" s="149">
        <f t="shared" si="1"/>
        <v>0</v>
      </c>
    </row>
    <row r="53" spans="1:19" ht="39.75" hidden="1" customHeight="1" thickBot="1" x14ac:dyDescent="0.3">
      <c r="A53" s="150"/>
      <c r="B53" s="80" t="s">
        <v>118</v>
      </c>
      <c r="C53" s="151"/>
      <c r="D53" s="87"/>
      <c r="E53" s="152"/>
      <c r="F53" s="152"/>
      <c r="G53" s="152"/>
      <c r="H53" s="153"/>
      <c r="I53" s="152"/>
      <c r="J53" s="152"/>
      <c r="K53" s="152"/>
      <c r="L53" s="152"/>
      <c r="M53" s="152"/>
      <c r="N53" s="152"/>
      <c r="O53" s="152"/>
      <c r="P53" s="152"/>
      <c r="Q53" s="154"/>
      <c r="R53" s="148">
        <f t="shared" si="0"/>
        <v>0</v>
      </c>
      <c r="S53" s="149">
        <f t="shared" si="1"/>
        <v>0</v>
      </c>
    </row>
    <row r="54" spans="1:19" ht="39.75" hidden="1" customHeight="1" thickBot="1" x14ac:dyDescent="0.3">
      <c r="A54" s="150"/>
      <c r="B54" s="80" t="s">
        <v>119</v>
      </c>
      <c r="C54" s="157"/>
      <c r="D54" s="87"/>
      <c r="E54" s="152"/>
      <c r="F54" s="152"/>
      <c r="G54" s="152"/>
      <c r="H54" s="153"/>
      <c r="I54" s="152"/>
      <c r="J54" s="152"/>
      <c r="K54" s="152"/>
      <c r="L54" s="152"/>
      <c r="M54" s="152"/>
      <c r="N54" s="152"/>
      <c r="O54" s="152"/>
      <c r="P54" s="152"/>
      <c r="Q54" s="154"/>
      <c r="R54" s="148">
        <f t="shared" si="0"/>
        <v>0</v>
      </c>
      <c r="S54" s="149">
        <f t="shared" si="1"/>
        <v>0</v>
      </c>
    </row>
    <row r="55" spans="1:19" ht="39.950000000000003" customHeight="1" thickBot="1" x14ac:dyDescent="0.3">
      <c r="A55" s="150"/>
      <c r="B55" s="80" t="s">
        <v>28</v>
      </c>
      <c r="C55" s="145">
        <v>2077</v>
      </c>
      <c r="D55" s="87">
        <v>2162684</v>
      </c>
      <c r="E55" s="152">
        <f>+I55</f>
        <v>1513878.7999999998</v>
      </c>
      <c r="F55" s="152"/>
      <c r="G55" s="152"/>
      <c r="H55" s="153"/>
      <c r="I55" s="152">
        <v>1513878.7999999998</v>
      </c>
      <c r="J55" s="152"/>
      <c r="K55" s="152"/>
      <c r="L55" s="152"/>
      <c r="M55" s="152"/>
      <c r="N55" s="152"/>
      <c r="O55" s="152"/>
      <c r="P55" s="152"/>
      <c r="Q55" s="154"/>
      <c r="R55" s="148">
        <f t="shared" si="0"/>
        <v>1513878.7999999998</v>
      </c>
      <c r="S55" s="149">
        <f t="shared" si="1"/>
        <v>0</v>
      </c>
    </row>
    <row r="56" spans="1:19" ht="39.950000000000003" customHeight="1" thickBot="1" x14ac:dyDescent="0.3">
      <c r="A56" s="150"/>
      <c r="B56" s="80" t="s">
        <v>29</v>
      </c>
      <c r="C56" s="151">
        <v>2077</v>
      </c>
      <c r="D56" s="87">
        <v>61122600</v>
      </c>
      <c r="E56" s="152">
        <f>+I56</f>
        <v>42785820</v>
      </c>
      <c r="F56" s="152"/>
      <c r="G56" s="152"/>
      <c r="H56" s="153"/>
      <c r="I56" s="152">
        <v>42785820</v>
      </c>
      <c r="J56" s="152"/>
      <c r="K56" s="152"/>
      <c r="L56" s="152"/>
      <c r="M56" s="152"/>
      <c r="N56" s="152"/>
      <c r="O56" s="152"/>
      <c r="P56" s="152"/>
      <c r="Q56" s="154"/>
      <c r="R56" s="148">
        <f t="shared" si="0"/>
        <v>42785820</v>
      </c>
      <c r="S56" s="149">
        <f t="shared" si="1"/>
        <v>0</v>
      </c>
    </row>
    <row r="57" spans="1:19" ht="35.25" customHeight="1" thickBot="1" x14ac:dyDescent="0.3">
      <c r="A57" s="150"/>
      <c r="B57" s="80" t="s">
        <v>120</v>
      </c>
      <c r="C57" s="151"/>
      <c r="D57" s="87"/>
      <c r="E57" s="152"/>
      <c r="F57" s="152"/>
      <c r="G57" s="152"/>
      <c r="H57" s="153"/>
      <c r="I57" s="152"/>
      <c r="J57" s="152"/>
      <c r="K57" s="152"/>
      <c r="L57" s="152"/>
      <c r="M57" s="152"/>
      <c r="N57" s="152"/>
      <c r="O57" s="152"/>
      <c r="P57" s="152"/>
      <c r="Q57" s="154"/>
      <c r="R57" s="148">
        <f t="shared" si="0"/>
        <v>0</v>
      </c>
      <c r="S57" s="149">
        <f t="shared" si="1"/>
        <v>0</v>
      </c>
    </row>
    <row r="58" spans="1:19" ht="39.75" hidden="1" customHeight="1" thickBot="1" x14ac:dyDescent="0.3">
      <c r="A58" s="150"/>
      <c r="B58" s="80" t="s">
        <v>121</v>
      </c>
      <c r="C58" s="157"/>
      <c r="D58" s="87"/>
      <c r="E58" s="152"/>
      <c r="F58" s="152"/>
      <c r="G58" s="152"/>
      <c r="H58" s="153"/>
      <c r="I58" s="152"/>
      <c r="J58" s="152"/>
      <c r="K58" s="152"/>
      <c r="L58" s="152"/>
      <c r="M58" s="152"/>
      <c r="N58" s="152"/>
      <c r="O58" s="152"/>
      <c r="P58" s="152"/>
      <c r="Q58" s="154"/>
      <c r="R58" s="148">
        <f t="shared" si="0"/>
        <v>0</v>
      </c>
      <c r="S58" s="149">
        <f t="shared" si="1"/>
        <v>0</v>
      </c>
    </row>
    <row r="59" spans="1:19" ht="39.75" hidden="1" customHeight="1" thickBot="1" x14ac:dyDescent="0.3">
      <c r="A59" s="150"/>
      <c r="B59" s="80" t="s">
        <v>122</v>
      </c>
      <c r="C59" s="157"/>
      <c r="D59" s="87"/>
      <c r="E59" s="152"/>
      <c r="F59" s="152"/>
      <c r="G59" s="152"/>
      <c r="H59" s="153"/>
      <c r="I59" s="152"/>
      <c r="J59" s="152"/>
      <c r="K59" s="152"/>
      <c r="L59" s="152"/>
      <c r="M59" s="152"/>
      <c r="N59" s="152"/>
      <c r="O59" s="152"/>
      <c r="P59" s="152"/>
      <c r="Q59" s="154"/>
      <c r="R59" s="148">
        <f t="shared" si="0"/>
        <v>0</v>
      </c>
      <c r="S59" s="149">
        <f t="shared" si="1"/>
        <v>0</v>
      </c>
    </row>
    <row r="60" spans="1:19" ht="39.75" hidden="1" customHeight="1" thickBot="1" x14ac:dyDescent="0.3">
      <c r="A60" s="150"/>
      <c r="B60" s="80" t="s">
        <v>123</v>
      </c>
      <c r="C60" s="158"/>
      <c r="D60" s="87"/>
      <c r="E60" s="152"/>
      <c r="F60" s="152"/>
      <c r="G60" s="152"/>
      <c r="H60" s="153"/>
      <c r="I60" s="152"/>
      <c r="J60" s="152"/>
      <c r="K60" s="152"/>
      <c r="L60" s="152"/>
      <c r="M60" s="152"/>
      <c r="N60" s="152"/>
      <c r="O60" s="152"/>
      <c r="P60" s="152"/>
      <c r="Q60" s="154"/>
      <c r="R60" s="148">
        <f t="shared" si="0"/>
        <v>0</v>
      </c>
      <c r="S60" s="149">
        <f t="shared" si="1"/>
        <v>0</v>
      </c>
    </row>
    <row r="61" spans="1:19" ht="39.950000000000003" customHeight="1" thickBot="1" x14ac:dyDescent="0.3">
      <c r="A61" s="150"/>
      <c r="B61" s="80" t="s">
        <v>30</v>
      </c>
      <c r="C61" s="158">
        <v>2076</v>
      </c>
      <c r="D61" s="87">
        <v>37400629</v>
      </c>
      <c r="E61" s="152">
        <f>+I61</f>
        <v>26180440.299999997</v>
      </c>
      <c r="F61" s="152"/>
      <c r="G61" s="152"/>
      <c r="H61" s="153"/>
      <c r="I61" s="152">
        <v>26180440.299999997</v>
      </c>
      <c r="J61" s="152"/>
      <c r="K61" s="152"/>
      <c r="L61" s="152"/>
      <c r="M61" s="152"/>
      <c r="N61" s="152"/>
      <c r="O61" s="152"/>
      <c r="P61" s="152"/>
      <c r="Q61" s="154"/>
      <c r="R61" s="148">
        <f t="shared" si="0"/>
        <v>26180440.299999997</v>
      </c>
      <c r="S61" s="149">
        <f t="shared" si="1"/>
        <v>0</v>
      </c>
    </row>
    <row r="62" spans="1:19" ht="39.950000000000003" customHeight="1" thickBot="1" x14ac:dyDescent="0.3">
      <c r="A62" s="150"/>
      <c r="B62" s="80" t="s">
        <v>73</v>
      </c>
      <c r="C62" s="158">
        <v>2076</v>
      </c>
      <c r="D62" s="87">
        <v>5715744</v>
      </c>
      <c r="E62" s="152">
        <f>+I62</f>
        <v>4001020.8</v>
      </c>
      <c r="F62" s="152"/>
      <c r="G62" s="152"/>
      <c r="H62" s="153"/>
      <c r="I62" s="152">
        <v>4001020.8</v>
      </c>
      <c r="J62" s="152"/>
      <c r="K62" s="152"/>
      <c r="L62" s="152"/>
      <c r="M62" s="152"/>
      <c r="N62" s="152"/>
      <c r="O62" s="152"/>
      <c r="P62" s="152"/>
      <c r="Q62" s="154"/>
      <c r="R62" s="148">
        <f t="shared" si="0"/>
        <v>4001020.8</v>
      </c>
      <c r="S62" s="149">
        <f t="shared" si="1"/>
        <v>0</v>
      </c>
    </row>
    <row r="63" spans="1:19" ht="39.950000000000003" customHeight="1" thickBot="1" x14ac:dyDescent="0.3">
      <c r="A63" s="150"/>
      <c r="B63" s="80" t="s">
        <v>172</v>
      </c>
      <c r="C63" s="158">
        <v>2076</v>
      </c>
      <c r="D63" s="87">
        <v>24570985</v>
      </c>
      <c r="E63" s="152">
        <f>+I63</f>
        <v>17199689.5</v>
      </c>
      <c r="F63" s="152"/>
      <c r="G63" s="152"/>
      <c r="H63" s="153"/>
      <c r="I63" s="152">
        <v>17199689.5</v>
      </c>
      <c r="J63" s="152"/>
      <c r="K63" s="152"/>
      <c r="L63" s="152"/>
      <c r="M63" s="152"/>
      <c r="N63" s="152"/>
      <c r="O63" s="152"/>
      <c r="P63" s="152"/>
      <c r="Q63" s="154"/>
      <c r="R63" s="148">
        <f t="shared" si="0"/>
        <v>17199689.5</v>
      </c>
      <c r="S63" s="149"/>
    </row>
    <row r="64" spans="1:19" ht="39.950000000000003" customHeight="1" thickBot="1" x14ac:dyDescent="0.3">
      <c r="A64" s="150"/>
      <c r="B64" s="80" t="s">
        <v>32</v>
      </c>
      <c r="C64" s="158">
        <v>2076</v>
      </c>
      <c r="D64" s="87">
        <v>125031900</v>
      </c>
      <c r="E64" s="152">
        <f>+I64</f>
        <v>87522330</v>
      </c>
      <c r="F64" s="152"/>
      <c r="G64" s="152"/>
      <c r="H64" s="153"/>
      <c r="I64" s="152">
        <v>87522330</v>
      </c>
      <c r="J64" s="152"/>
      <c r="K64" s="152"/>
      <c r="L64" s="152"/>
      <c r="M64" s="152"/>
      <c r="N64" s="152"/>
      <c r="O64" s="152"/>
      <c r="P64" s="152"/>
      <c r="Q64" s="154"/>
      <c r="R64" s="148">
        <f t="shared" si="0"/>
        <v>87522330</v>
      </c>
      <c r="S64" s="149">
        <f t="shared" si="1"/>
        <v>0</v>
      </c>
    </row>
    <row r="65" spans="1:19" ht="39.950000000000003" customHeight="1" thickBot="1" x14ac:dyDescent="0.3">
      <c r="A65" s="150"/>
      <c r="B65" s="80" t="s">
        <v>33</v>
      </c>
      <c r="C65" s="151">
        <v>2078</v>
      </c>
      <c r="D65" s="87">
        <v>12987414</v>
      </c>
      <c r="E65" s="152">
        <f>+I65</f>
        <v>9091190</v>
      </c>
      <c r="F65" s="152"/>
      <c r="G65" s="152"/>
      <c r="H65" s="153"/>
      <c r="I65" s="152">
        <v>9091190</v>
      </c>
      <c r="J65" s="152"/>
      <c r="K65" s="152"/>
      <c r="L65" s="152"/>
      <c r="M65" s="152"/>
      <c r="N65" s="152"/>
      <c r="O65" s="152"/>
      <c r="P65" s="152"/>
      <c r="Q65" s="154"/>
      <c r="R65" s="148">
        <f t="shared" si="0"/>
        <v>9091190</v>
      </c>
      <c r="S65" s="149">
        <f t="shared" si="1"/>
        <v>0</v>
      </c>
    </row>
    <row r="66" spans="1:19" ht="36.75" customHeight="1" thickBot="1" x14ac:dyDescent="0.3">
      <c r="A66" s="150"/>
      <c r="B66" s="80" t="s">
        <v>125</v>
      </c>
      <c r="C66" s="151"/>
      <c r="D66" s="87"/>
      <c r="E66" s="152"/>
      <c r="F66" s="152"/>
      <c r="G66" s="152"/>
      <c r="H66" s="153"/>
      <c r="I66" s="152"/>
      <c r="J66" s="152"/>
      <c r="K66" s="152"/>
      <c r="L66" s="152"/>
      <c r="M66" s="152"/>
      <c r="N66" s="152"/>
      <c r="O66" s="152"/>
      <c r="P66" s="152"/>
      <c r="Q66" s="154"/>
      <c r="R66" s="148">
        <f t="shared" si="0"/>
        <v>0</v>
      </c>
      <c r="S66" s="149">
        <f t="shared" si="1"/>
        <v>0</v>
      </c>
    </row>
    <row r="67" spans="1:19" ht="39.75" hidden="1" customHeight="1" thickBot="1" x14ac:dyDescent="0.3">
      <c r="A67" s="150"/>
      <c r="B67" s="80" t="s">
        <v>126</v>
      </c>
      <c r="C67" s="151"/>
      <c r="D67" s="87"/>
      <c r="E67" s="152"/>
      <c r="F67" s="152"/>
      <c r="G67" s="152"/>
      <c r="H67" s="153"/>
      <c r="I67" s="152"/>
      <c r="J67" s="152"/>
      <c r="K67" s="152"/>
      <c r="L67" s="152"/>
      <c r="M67" s="152"/>
      <c r="N67" s="152"/>
      <c r="O67" s="152"/>
      <c r="P67" s="152"/>
      <c r="Q67" s="154"/>
      <c r="R67" s="148">
        <f t="shared" si="0"/>
        <v>0</v>
      </c>
      <c r="S67" s="149">
        <f t="shared" si="1"/>
        <v>0</v>
      </c>
    </row>
    <row r="68" spans="1:19" ht="39.75" hidden="1" customHeight="1" thickBot="1" x14ac:dyDescent="0.3">
      <c r="A68" s="150"/>
      <c r="B68" s="80" t="s">
        <v>127</v>
      </c>
      <c r="C68" s="151"/>
      <c r="D68" s="87"/>
      <c r="E68" s="152"/>
      <c r="F68" s="152"/>
      <c r="G68" s="152"/>
      <c r="H68" s="153"/>
      <c r="I68" s="152"/>
      <c r="J68" s="152"/>
      <c r="K68" s="152"/>
      <c r="L68" s="116"/>
      <c r="M68" s="152"/>
      <c r="N68" s="152"/>
      <c r="O68" s="152"/>
      <c r="P68" s="152"/>
      <c r="Q68" s="154"/>
      <c r="R68" s="148">
        <f t="shared" si="0"/>
        <v>0</v>
      </c>
      <c r="S68" s="149">
        <f t="shared" si="1"/>
        <v>0</v>
      </c>
    </row>
    <row r="69" spans="1:19" ht="39.950000000000003" customHeight="1" thickBot="1" x14ac:dyDescent="0.3">
      <c r="A69" s="150"/>
      <c r="B69" s="80" t="s">
        <v>128</v>
      </c>
      <c r="C69" s="151">
        <v>2087</v>
      </c>
      <c r="D69" s="87">
        <v>52513815</v>
      </c>
      <c r="E69" s="152"/>
      <c r="F69" s="152"/>
      <c r="G69" s="152"/>
      <c r="H69" s="153"/>
      <c r="I69" s="152"/>
      <c r="J69" s="152"/>
      <c r="K69" s="152"/>
      <c r="L69" s="152"/>
      <c r="M69" s="152"/>
      <c r="N69" s="152"/>
      <c r="O69" s="152"/>
      <c r="P69" s="152"/>
      <c r="Q69" s="154"/>
      <c r="R69" s="148">
        <f t="shared" si="0"/>
        <v>0</v>
      </c>
      <c r="S69" s="149">
        <f t="shared" si="1"/>
        <v>0</v>
      </c>
    </row>
    <row r="70" spans="1:19" ht="39.950000000000003" customHeight="1" thickBot="1" x14ac:dyDescent="0.3">
      <c r="A70" s="150"/>
      <c r="B70" s="80" t="s">
        <v>64</v>
      </c>
      <c r="C70" s="151">
        <v>2073</v>
      </c>
      <c r="D70" s="87">
        <v>6448533</v>
      </c>
      <c r="E70" s="152">
        <f>+I70</f>
        <v>4513973</v>
      </c>
      <c r="F70" s="152"/>
      <c r="G70" s="152"/>
      <c r="H70" s="153"/>
      <c r="I70" s="152">
        <v>4513973</v>
      </c>
      <c r="J70" s="152"/>
      <c r="K70" s="152"/>
      <c r="L70" s="152"/>
      <c r="M70" s="152"/>
      <c r="N70" s="152"/>
      <c r="O70" s="152"/>
      <c r="P70" s="152"/>
      <c r="Q70" s="154"/>
      <c r="R70" s="148">
        <f t="shared" si="0"/>
        <v>4513973</v>
      </c>
      <c r="S70" s="149">
        <f t="shared" si="1"/>
        <v>0</v>
      </c>
    </row>
    <row r="71" spans="1:19" ht="39.950000000000003" customHeight="1" thickBot="1" x14ac:dyDescent="0.3">
      <c r="A71" s="150"/>
      <c r="B71" s="80" t="s">
        <v>34</v>
      </c>
      <c r="C71" s="151"/>
      <c r="D71" s="87"/>
      <c r="E71" s="152"/>
      <c r="F71" s="152"/>
      <c r="G71" s="152"/>
      <c r="H71" s="153"/>
      <c r="I71" s="152"/>
      <c r="J71" s="152"/>
      <c r="K71" s="152"/>
      <c r="L71" s="152"/>
      <c r="M71" s="152"/>
      <c r="N71" s="152"/>
      <c r="O71" s="152"/>
      <c r="P71" s="152"/>
      <c r="Q71" s="154"/>
      <c r="R71" s="148">
        <f t="shared" si="0"/>
        <v>0</v>
      </c>
      <c r="S71" s="149">
        <f t="shared" si="1"/>
        <v>0</v>
      </c>
    </row>
    <row r="72" spans="1:19" ht="39.950000000000003" customHeight="1" thickBot="1" x14ac:dyDescent="0.3">
      <c r="A72" s="150"/>
      <c r="B72" s="80" t="s">
        <v>35</v>
      </c>
      <c r="C72" s="151">
        <v>2079</v>
      </c>
      <c r="D72" s="87">
        <v>29672159</v>
      </c>
      <c r="E72" s="152"/>
      <c r="F72" s="152"/>
      <c r="G72" s="152"/>
      <c r="H72" s="153"/>
      <c r="I72" s="152"/>
      <c r="J72" s="152"/>
      <c r="K72" s="152"/>
      <c r="L72" s="152"/>
      <c r="M72" s="152"/>
      <c r="N72" s="152"/>
      <c r="O72" s="152"/>
      <c r="P72" s="152"/>
      <c r="Q72" s="154"/>
      <c r="R72" s="148">
        <f t="shared" si="0"/>
        <v>0</v>
      </c>
      <c r="S72" s="149">
        <f t="shared" si="1"/>
        <v>0</v>
      </c>
    </row>
    <row r="73" spans="1:19" ht="39.950000000000003" customHeight="1" thickBot="1" x14ac:dyDescent="0.3">
      <c r="A73" s="150"/>
      <c r="B73" s="80" t="s">
        <v>129</v>
      </c>
      <c r="C73" s="151"/>
      <c r="D73" s="87"/>
      <c r="E73" s="152"/>
      <c r="F73" s="152"/>
      <c r="G73" s="152"/>
      <c r="H73" s="153"/>
      <c r="I73" s="152"/>
      <c r="J73" s="152"/>
      <c r="K73" s="152"/>
      <c r="L73" s="152"/>
      <c r="M73" s="152"/>
      <c r="N73" s="152"/>
      <c r="O73" s="152"/>
      <c r="P73" s="152"/>
      <c r="Q73" s="154"/>
      <c r="R73" s="148">
        <f t="shared" si="0"/>
        <v>0</v>
      </c>
      <c r="S73" s="149">
        <f t="shared" si="1"/>
        <v>0</v>
      </c>
    </row>
    <row r="74" spans="1:19" ht="39.950000000000003" customHeight="1" thickBot="1" x14ac:dyDescent="0.3">
      <c r="A74" s="150"/>
      <c r="B74" s="80" t="s">
        <v>130</v>
      </c>
      <c r="C74" s="151"/>
      <c r="D74" s="87"/>
      <c r="E74" s="152"/>
      <c r="F74" s="152"/>
      <c r="G74" s="152"/>
      <c r="H74" s="153"/>
      <c r="I74" s="152"/>
      <c r="J74" s="152"/>
      <c r="K74" s="152"/>
      <c r="L74" s="152"/>
      <c r="M74" s="152"/>
      <c r="N74" s="152"/>
      <c r="O74" s="152"/>
      <c r="P74" s="152"/>
      <c r="Q74" s="154"/>
      <c r="R74" s="148">
        <f t="shared" si="0"/>
        <v>0</v>
      </c>
      <c r="S74" s="149">
        <f t="shared" si="1"/>
        <v>0</v>
      </c>
    </row>
    <row r="75" spans="1:19" ht="39.950000000000003" customHeight="1" thickBot="1" x14ac:dyDescent="0.3">
      <c r="A75" s="150"/>
      <c r="B75" s="80" t="s">
        <v>36</v>
      </c>
      <c r="C75" s="151">
        <v>2467</v>
      </c>
      <c r="D75" s="87">
        <v>23975500</v>
      </c>
      <c r="E75" s="152"/>
      <c r="F75" s="152"/>
      <c r="G75" s="152"/>
      <c r="H75" s="153"/>
      <c r="I75" s="152"/>
      <c r="J75" s="152"/>
      <c r="K75" s="152"/>
      <c r="L75" s="152"/>
      <c r="M75" s="152"/>
      <c r="N75" s="152"/>
      <c r="O75" s="152"/>
      <c r="P75" s="152"/>
      <c r="Q75" s="154"/>
      <c r="R75" s="148">
        <f t="shared" si="0"/>
        <v>0</v>
      </c>
      <c r="S75" s="149">
        <f t="shared" si="1"/>
        <v>0</v>
      </c>
    </row>
    <row r="76" spans="1:19" ht="39.950000000000003" customHeight="1" thickBot="1" x14ac:dyDescent="0.3">
      <c r="A76" s="150"/>
      <c r="B76" s="80" t="s">
        <v>65</v>
      </c>
      <c r="C76" s="151">
        <v>2080</v>
      </c>
      <c r="D76" s="87">
        <v>66972276</v>
      </c>
      <c r="E76" s="152">
        <f>+I76</f>
        <v>14080565</v>
      </c>
      <c r="F76" s="152"/>
      <c r="G76" s="152"/>
      <c r="H76" s="153"/>
      <c r="I76" s="152">
        <v>14080565</v>
      </c>
      <c r="J76" s="152"/>
      <c r="K76" s="152"/>
      <c r="L76" s="152"/>
      <c r="M76" s="152"/>
      <c r="N76" s="152"/>
      <c r="O76" s="152"/>
      <c r="P76" s="152"/>
      <c r="Q76" s="154"/>
      <c r="R76" s="148">
        <f t="shared" si="0"/>
        <v>14080565</v>
      </c>
      <c r="S76" s="149">
        <f t="shared" si="1"/>
        <v>0</v>
      </c>
    </row>
    <row r="77" spans="1:19" ht="39.950000000000003" customHeight="1" thickBot="1" x14ac:dyDescent="0.3">
      <c r="A77" s="150"/>
      <c r="B77" s="80" t="s">
        <v>131</v>
      </c>
      <c r="C77" s="151"/>
      <c r="D77" s="87"/>
      <c r="E77" s="152"/>
      <c r="F77" s="152"/>
      <c r="G77" s="152"/>
      <c r="H77" s="153"/>
      <c r="I77" s="152"/>
      <c r="J77" s="152"/>
      <c r="K77" s="152"/>
      <c r="L77" s="152"/>
      <c r="M77" s="152"/>
      <c r="N77" s="152"/>
      <c r="O77" s="152"/>
      <c r="P77" s="152"/>
      <c r="Q77" s="154"/>
      <c r="R77" s="148">
        <f t="shared" si="0"/>
        <v>0</v>
      </c>
      <c r="S77" s="149">
        <f t="shared" si="1"/>
        <v>0</v>
      </c>
    </row>
    <row r="78" spans="1:19" ht="39.950000000000003" customHeight="1" thickBot="1" x14ac:dyDescent="0.3">
      <c r="A78" s="150"/>
      <c r="B78" s="80" t="s">
        <v>132</v>
      </c>
      <c r="C78" s="151"/>
      <c r="D78" s="87"/>
      <c r="E78" s="152"/>
      <c r="F78" s="152"/>
      <c r="G78" s="152"/>
      <c r="H78" s="153"/>
      <c r="I78" s="152"/>
      <c r="J78" s="152"/>
      <c r="K78" s="152"/>
      <c r="L78" s="152"/>
      <c r="M78" s="152"/>
      <c r="N78" s="152"/>
      <c r="O78" s="152"/>
      <c r="P78" s="152"/>
      <c r="Q78" s="154"/>
      <c r="R78" s="148">
        <f t="shared" si="0"/>
        <v>0</v>
      </c>
      <c r="S78" s="149">
        <f t="shared" si="1"/>
        <v>0</v>
      </c>
    </row>
    <row r="79" spans="1:19" ht="39.950000000000003" customHeight="1" thickBot="1" x14ac:dyDescent="0.3">
      <c r="A79" s="150"/>
      <c r="B79" s="80" t="s">
        <v>66</v>
      </c>
      <c r="C79" s="151">
        <v>2085</v>
      </c>
      <c r="D79" s="87">
        <v>142451435</v>
      </c>
      <c r="E79" s="152">
        <f>+I79</f>
        <v>99716005</v>
      </c>
      <c r="F79" s="152"/>
      <c r="G79" s="152"/>
      <c r="H79" s="153"/>
      <c r="I79" s="152">
        <v>99716005</v>
      </c>
      <c r="J79" s="152"/>
      <c r="K79" s="152"/>
      <c r="L79" s="152"/>
      <c r="M79" s="152"/>
      <c r="N79" s="152"/>
      <c r="O79" s="152"/>
      <c r="P79" s="152"/>
      <c r="Q79" s="154"/>
      <c r="R79" s="148">
        <f t="shared" si="0"/>
        <v>99716005</v>
      </c>
      <c r="S79" s="149">
        <f t="shared" si="1"/>
        <v>0</v>
      </c>
    </row>
    <row r="80" spans="1:19" ht="39.950000000000003" customHeight="1" thickBot="1" x14ac:dyDescent="0.3">
      <c r="A80" s="150"/>
      <c r="B80" s="80" t="s">
        <v>37</v>
      </c>
      <c r="C80" s="151">
        <v>2469</v>
      </c>
      <c r="D80" s="87">
        <v>131002000</v>
      </c>
      <c r="E80" s="152">
        <f>+I80</f>
        <v>91701400</v>
      </c>
      <c r="F80" s="152"/>
      <c r="G80" s="152"/>
      <c r="H80" s="153"/>
      <c r="I80" s="152">
        <v>91701400</v>
      </c>
      <c r="J80" s="152"/>
      <c r="K80" s="152"/>
      <c r="L80" s="152"/>
      <c r="M80" s="152"/>
      <c r="N80" s="152"/>
      <c r="O80" s="152"/>
      <c r="P80" s="152"/>
      <c r="Q80" s="154"/>
      <c r="R80" s="148">
        <f t="shared" ref="R80:R111" si="4">SUM(F80:Q80)</f>
        <v>91701400</v>
      </c>
      <c r="S80" s="149">
        <f t="shared" si="1"/>
        <v>0</v>
      </c>
    </row>
    <row r="81" spans="1:19" ht="39.950000000000003" customHeight="1" thickBot="1" x14ac:dyDescent="0.3">
      <c r="A81" s="150"/>
      <c r="B81" s="80" t="s">
        <v>38</v>
      </c>
      <c r="C81" s="151"/>
      <c r="D81" s="87"/>
      <c r="E81" s="152"/>
      <c r="F81" s="152"/>
      <c r="G81" s="152"/>
      <c r="H81" s="153"/>
      <c r="I81" s="152"/>
      <c r="J81" s="152"/>
      <c r="K81" s="152"/>
      <c r="L81" s="152"/>
      <c r="M81" s="152"/>
      <c r="N81" s="152"/>
      <c r="O81" s="152"/>
      <c r="P81" s="152"/>
      <c r="Q81" s="154"/>
      <c r="R81" s="148"/>
      <c r="S81" s="149"/>
    </row>
    <row r="82" spans="1:19" ht="39.950000000000003" customHeight="1" thickBot="1" x14ac:dyDescent="0.3">
      <c r="A82" s="150"/>
      <c r="B82" s="80" t="s">
        <v>133</v>
      </c>
      <c r="C82" s="151">
        <v>2071</v>
      </c>
      <c r="D82" s="87">
        <v>49300000</v>
      </c>
      <c r="E82" s="152"/>
      <c r="F82" s="152"/>
      <c r="G82" s="152"/>
      <c r="H82" s="153"/>
      <c r="I82" s="152"/>
      <c r="J82" s="152"/>
      <c r="K82" s="152"/>
      <c r="L82" s="152"/>
      <c r="M82" s="152"/>
      <c r="N82" s="152"/>
      <c r="O82" s="152"/>
      <c r="P82" s="152"/>
      <c r="Q82" s="154"/>
      <c r="R82" s="148">
        <f t="shared" si="4"/>
        <v>0</v>
      </c>
      <c r="S82" s="149">
        <f t="shared" ref="S82:S111" si="5">+E82-R82</f>
        <v>0</v>
      </c>
    </row>
    <row r="83" spans="1:19" ht="39.950000000000003" customHeight="1" thickBot="1" x14ac:dyDescent="0.3">
      <c r="A83" s="150"/>
      <c r="B83" s="80" t="s">
        <v>134</v>
      </c>
      <c r="C83" s="151"/>
      <c r="D83" s="87"/>
      <c r="E83" s="152"/>
      <c r="F83" s="152"/>
      <c r="G83" s="152"/>
      <c r="H83" s="153"/>
      <c r="I83" s="152"/>
      <c r="J83" s="152"/>
      <c r="K83" s="152"/>
      <c r="L83" s="152"/>
      <c r="M83" s="152"/>
      <c r="N83" s="152"/>
      <c r="O83" s="152"/>
      <c r="P83" s="152"/>
      <c r="Q83" s="154"/>
      <c r="R83" s="148">
        <f t="shared" si="4"/>
        <v>0</v>
      </c>
      <c r="S83" s="149">
        <f t="shared" si="5"/>
        <v>0</v>
      </c>
    </row>
    <row r="84" spans="1:19" ht="39.950000000000003" customHeight="1" thickBot="1" x14ac:dyDescent="0.3">
      <c r="A84" s="150"/>
      <c r="B84" s="80" t="s">
        <v>39</v>
      </c>
      <c r="C84" s="151">
        <v>2468</v>
      </c>
      <c r="D84" s="87">
        <v>1240536</v>
      </c>
      <c r="E84" s="152">
        <f>+I84</f>
        <v>1240536</v>
      </c>
      <c r="F84" s="152"/>
      <c r="G84" s="152"/>
      <c r="H84" s="153"/>
      <c r="I84" s="152">
        <v>1240536</v>
      </c>
      <c r="J84" s="152"/>
      <c r="K84" s="152"/>
      <c r="L84" s="152"/>
      <c r="M84" s="152"/>
      <c r="N84" s="152"/>
      <c r="O84" s="152"/>
      <c r="P84" s="152"/>
      <c r="Q84" s="154"/>
      <c r="R84" s="148">
        <f t="shared" si="4"/>
        <v>1240536</v>
      </c>
      <c r="S84" s="149">
        <f t="shared" si="5"/>
        <v>0</v>
      </c>
    </row>
    <row r="85" spans="1:19" ht="36.75" customHeight="1" thickBot="1" x14ac:dyDescent="0.3">
      <c r="A85" s="150"/>
      <c r="B85" s="80" t="s">
        <v>135</v>
      </c>
      <c r="C85" s="151"/>
      <c r="D85" s="87"/>
      <c r="E85" s="152"/>
      <c r="F85" s="152"/>
      <c r="G85" s="152"/>
      <c r="H85" s="153"/>
      <c r="I85" s="152"/>
      <c r="J85" s="152"/>
      <c r="K85" s="152"/>
      <c r="L85" s="152"/>
      <c r="M85" s="152"/>
      <c r="N85" s="152"/>
      <c r="O85" s="152"/>
      <c r="P85" s="152"/>
      <c r="Q85" s="154"/>
      <c r="R85" s="148">
        <f t="shared" si="4"/>
        <v>0</v>
      </c>
      <c r="S85" s="149">
        <f t="shared" si="5"/>
        <v>0</v>
      </c>
    </row>
    <row r="86" spans="1:19" ht="39.75" hidden="1" customHeight="1" thickBot="1" x14ac:dyDescent="0.3">
      <c r="A86" s="150"/>
      <c r="B86" s="80" t="s">
        <v>136</v>
      </c>
      <c r="C86" s="151"/>
      <c r="D86" s="87"/>
      <c r="E86" s="152"/>
      <c r="F86" s="152"/>
      <c r="G86" s="152"/>
      <c r="H86" s="153"/>
      <c r="I86" s="152"/>
      <c r="J86" s="152"/>
      <c r="K86" s="152"/>
      <c r="L86" s="152"/>
      <c r="M86" s="152"/>
      <c r="N86" s="152"/>
      <c r="O86" s="152"/>
      <c r="P86" s="152"/>
      <c r="Q86" s="154"/>
      <c r="R86" s="148">
        <f t="shared" si="4"/>
        <v>0</v>
      </c>
      <c r="S86" s="149">
        <f t="shared" si="5"/>
        <v>0</v>
      </c>
    </row>
    <row r="87" spans="1:19" ht="39.75" hidden="1" customHeight="1" thickBot="1" x14ac:dyDescent="0.3">
      <c r="A87" s="150"/>
      <c r="B87" s="80" t="s">
        <v>137</v>
      </c>
      <c r="C87" s="151"/>
      <c r="D87" s="87"/>
      <c r="E87" s="152"/>
      <c r="F87" s="152"/>
      <c r="G87" s="152"/>
      <c r="H87" s="153"/>
      <c r="I87" s="152"/>
      <c r="J87" s="152"/>
      <c r="K87" s="152"/>
      <c r="L87" s="152"/>
      <c r="M87" s="152"/>
      <c r="N87" s="152"/>
      <c r="O87" s="152"/>
      <c r="P87" s="152"/>
      <c r="Q87" s="154"/>
      <c r="R87" s="148">
        <f t="shared" si="4"/>
        <v>0</v>
      </c>
      <c r="S87" s="149">
        <f t="shared" si="5"/>
        <v>0</v>
      </c>
    </row>
    <row r="88" spans="1:19" ht="39.75" hidden="1" customHeight="1" thickBot="1" x14ac:dyDescent="0.3">
      <c r="A88" s="150"/>
      <c r="B88" s="80" t="s">
        <v>138</v>
      </c>
      <c r="C88" s="151"/>
      <c r="D88" s="87"/>
      <c r="E88" s="152"/>
      <c r="F88" s="152"/>
      <c r="G88" s="152"/>
      <c r="H88" s="153"/>
      <c r="I88" s="152"/>
      <c r="J88" s="152"/>
      <c r="K88" s="152"/>
      <c r="L88" s="152"/>
      <c r="M88" s="152"/>
      <c r="N88" s="152"/>
      <c r="O88" s="152"/>
      <c r="P88" s="152"/>
      <c r="Q88" s="154"/>
      <c r="R88" s="148">
        <f t="shared" si="4"/>
        <v>0</v>
      </c>
      <c r="S88" s="149">
        <f t="shared" si="5"/>
        <v>0</v>
      </c>
    </row>
    <row r="89" spans="1:19" ht="39.950000000000003" customHeight="1" thickBot="1" x14ac:dyDescent="0.3">
      <c r="A89" s="150"/>
      <c r="B89" s="80" t="s">
        <v>40</v>
      </c>
      <c r="C89" s="151">
        <v>2074</v>
      </c>
      <c r="D89" s="87">
        <v>29448674</v>
      </c>
      <c r="E89" s="152">
        <f>+I89</f>
        <v>20614071</v>
      </c>
      <c r="F89" s="152"/>
      <c r="G89" s="152"/>
      <c r="H89" s="153"/>
      <c r="I89" s="152">
        <v>20614071</v>
      </c>
      <c r="J89" s="152"/>
      <c r="K89" s="152"/>
      <c r="L89" s="152"/>
      <c r="M89" s="152"/>
      <c r="N89" s="152"/>
      <c r="O89" s="152"/>
      <c r="P89" s="152"/>
      <c r="Q89" s="154"/>
      <c r="R89" s="148">
        <f t="shared" si="4"/>
        <v>20614071</v>
      </c>
      <c r="S89" s="149">
        <f t="shared" si="5"/>
        <v>0</v>
      </c>
    </row>
    <row r="90" spans="1:19" ht="39.950000000000003" customHeight="1" thickBot="1" x14ac:dyDescent="0.3">
      <c r="A90" s="150"/>
      <c r="B90" s="80" t="s">
        <v>139</v>
      </c>
      <c r="C90" s="151">
        <v>2465</v>
      </c>
      <c r="D90" s="87">
        <v>21222273</v>
      </c>
      <c r="E90" s="152">
        <f>+I90+7781499</f>
        <v>14855591</v>
      </c>
      <c r="F90" s="152"/>
      <c r="G90" s="152"/>
      <c r="H90" s="153"/>
      <c r="I90" s="152">
        <v>7074092</v>
      </c>
      <c r="J90" s="152"/>
      <c r="K90" s="152"/>
      <c r="L90" s="152"/>
      <c r="M90" s="152"/>
      <c r="N90" s="152"/>
      <c r="O90" s="152"/>
      <c r="P90" s="152"/>
      <c r="Q90" s="154"/>
      <c r="R90" s="148">
        <f t="shared" si="4"/>
        <v>7074092</v>
      </c>
      <c r="S90" s="149">
        <f t="shared" si="5"/>
        <v>7781499</v>
      </c>
    </row>
    <row r="91" spans="1:19" ht="35.25" customHeight="1" thickBot="1" x14ac:dyDescent="0.3">
      <c r="A91" s="150"/>
      <c r="B91" s="80" t="s">
        <v>140</v>
      </c>
      <c r="C91" s="151"/>
      <c r="D91" s="87"/>
      <c r="E91" s="152"/>
      <c r="F91" s="152"/>
      <c r="G91" s="152"/>
      <c r="H91" s="153"/>
      <c r="I91" s="152"/>
      <c r="J91" s="152"/>
      <c r="K91" s="152"/>
      <c r="L91" s="152"/>
      <c r="M91" s="152"/>
      <c r="N91" s="152"/>
      <c r="O91" s="152"/>
      <c r="P91" s="152"/>
      <c r="Q91" s="154"/>
      <c r="R91" s="148">
        <f t="shared" si="4"/>
        <v>0</v>
      </c>
      <c r="S91" s="149">
        <f t="shared" si="5"/>
        <v>0</v>
      </c>
    </row>
    <row r="92" spans="1:19" ht="39.75" hidden="1" customHeight="1" thickBot="1" x14ac:dyDescent="0.3">
      <c r="A92" s="150"/>
      <c r="B92" s="80" t="s">
        <v>141</v>
      </c>
      <c r="C92" s="151"/>
      <c r="D92" s="87"/>
      <c r="E92" s="152"/>
      <c r="F92" s="152"/>
      <c r="G92" s="152"/>
      <c r="H92" s="153"/>
      <c r="I92" s="152"/>
      <c r="J92" s="152"/>
      <c r="K92" s="152"/>
      <c r="L92" s="152"/>
      <c r="M92" s="152"/>
      <c r="N92" s="152"/>
      <c r="O92" s="152"/>
      <c r="P92" s="152"/>
      <c r="Q92" s="154"/>
      <c r="R92" s="148">
        <f t="shared" si="4"/>
        <v>0</v>
      </c>
      <c r="S92" s="149">
        <f t="shared" si="5"/>
        <v>0</v>
      </c>
    </row>
    <row r="93" spans="1:19" ht="39.75" hidden="1" customHeight="1" thickBot="1" x14ac:dyDescent="0.3">
      <c r="A93" s="150"/>
      <c r="B93" s="80" t="s">
        <v>142</v>
      </c>
      <c r="C93" s="159"/>
      <c r="D93" s="87"/>
      <c r="E93" s="152"/>
      <c r="F93" s="152"/>
      <c r="G93" s="152"/>
      <c r="H93" s="153"/>
      <c r="I93" s="152"/>
      <c r="J93" s="152"/>
      <c r="K93" s="152"/>
      <c r="L93" s="152"/>
      <c r="M93" s="152"/>
      <c r="N93" s="152"/>
      <c r="O93" s="152"/>
      <c r="P93" s="152"/>
      <c r="Q93" s="154"/>
      <c r="R93" s="148">
        <f t="shared" si="4"/>
        <v>0</v>
      </c>
      <c r="S93" s="149">
        <f t="shared" si="5"/>
        <v>0</v>
      </c>
    </row>
    <row r="94" spans="1:19" ht="39.75" hidden="1" customHeight="1" thickBot="1" x14ac:dyDescent="0.3">
      <c r="A94" s="150"/>
      <c r="B94" s="80" t="s">
        <v>143</v>
      </c>
      <c r="C94" s="151"/>
      <c r="D94" s="87"/>
      <c r="E94" s="152"/>
      <c r="F94" s="152"/>
      <c r="G94" s="152"/>
      <c r="H94" s="153"/>
      <c r="I94" s="152"/>
      <c r="J94" s="152"/>
      <c r="K94" s="152"/>
      <c r="L94" s="152"/>
      <c r="M94" s="152"/>
      <c r="N94" s="152"/>
      <c r="O94" s="152"/>
      <c r="P94" s="152"/>
      <c r="Q94" s="154"/>
      <c r="R94" s="148">
        <f t="shared" si="4"/>
        <v>0</v>
      </c>
      <c r="S94" s="149">
        <f t="shared" si="5"/>
        <v>0</v>
      </c>
    </row>
    <row r="95" spans="1:19" ht="39.75" hidden="1" customHeight="1" thickBot="1" x14ac:dyDescent="0.3">
      <c r="A95" s="150"/>
      <c r="B95" s="80" t="s">
        <v>144</v>
      </c>
      <c r="C95" s="151"/>
      <c r="D95" s="87"/>
      <c r="E95" s="152"/>
      <c r="F95" s="152"/>
      <c r="G95" s="152"/>
      <c r="H95" s="153"/>
      <c r="I95" s="152"/>
      <c r="J95" s="152"/>
      <c r="K95" s="152"/>
      <c r="L95" s="152"/>
      <c r="M95" s="152"/>
      <c r="N95" s="152"/>
      <c r="O95" s="152"/>
      <c r="P95" s="152"/>
      <c r="Q95" s="154"/>
      <c r="R95" s="148">
        <f t="shared" si="4"/>
        <v>0</v>
      </c>
      <c r="S95" s="149">
        <f t="shared" si="5"/>
        <v>0</v>
      </c>
    </row>
    <row r="96" spans="1:19" ht="39.950000000000003" customHeight="1" thickBot="1" x14ac:dyDescent="0.3">
      <c r="A96" s="150"/>
      <c r="B96" s="80" t="s">
        <v>41</v>
      </c>
      <c r="C96" s="151">
        <v>2075</v>
      </c>
      <c r="D96" s="87">
        <v>101495435</v>
      </c>
      <c r="E96" s="152">
        <f>+I96</f>
        <v>71046805</v>
      </c>
      <c r="F96" s="152"/>
      <c r="G96" s="152"/>
      <c r="H96" s="153"/>
      <c r="I96" s="152">
        <v>71046805</v>
      </c>
      <c r="J96" s="152"/>
      <c r="K96" s="152"/>
      <c r="L96" s="152"/>
      <c r="M96" s="152"/>
      <c r="N96" s="152"/>
      <c r="O96" s="152"/>
      <c r="P96" s="152"/>
      <c r="Q96" s="154"/>
      <c r="R96" s="148">
        <f t="shared" si="4"/>
        <v>71046805</v>
      </c>
      <c r="S96" s="149">
        <f t="shared" si="5"/>
        <v>0</v>
      </c>
    </row>
    <row r="97" spans="1:19" ht="39.950000000000003" customHeight="1" thickBot="1" x14ac:dyDescent="0.3">
      <c r="A97" s="150"/>
      <c r="B97" s="80" t="s">
        <v>145</v>
      </c>
      <c r="C97" s="151"/>
      <c r="D97" s="87"/>
      <c r="E97" s="152"/>
      <c r="F97" s="152"/>
      <c r="G97" s="152"/>
      <c r="H97" s="153"/>
      <c r="I97" s="152"/>
      <c r="J97" s="152"/>
      <c r="K97" s="152"/>
      <c r="L97" s="152"/>
      <c r="M97" s="152"/>
      <c r="N97" s="152"/>
      <c r="O97" s="152"/>
      <c r="P97" s="152"/>
      <c r="Q97" s="154"/>
      <c r="R97" s="148">
        <f t="shared" si="4"/>
        <v>0</v>
      </c>
      <c r="S97" s="149">
        <f t="shared" si="5"/>
        <v>0</v>
      </c>
    </row>
    <row r="98" spans="1:19" ht="39.950000000000003" customHeight="1" thickBot="1" x14ac:dyDescent="0.3">
      <c r="A98" s="150"/>
      <c r="B98" s="80" t="s">
        <v>146</v>
      </c>
      <c r="C98" s="151"/>
      <c r="D98" s="87"/>
      <c r="E98" s="152"/>
      <c r="F98" s="152"/>
      <c r="G98" s="152"/>
      <c r="H98" s="153"/>
      <c r="I98" s="152"/>
      <c r="J98" s="152"/>
      <c r="K98" s="152"/>
      <c r="L98" s="152"/>
      <c r="M98" s="152"/>
      <c r="N98" s="152"/>
      <c r="O98" s="152"/>
      <c r="P98" s="152"/>
      <c r="Q98" s="154"/>
      <c r="R98" s="148">
        <f t="shared" si="4"/>
        <v>0</v>
      </c>
      <c r="S98" s="149">
        <f t="shared" si="5"/>
        <v>0</v>
      </c>
    </row>
    <row r="99" spans="1:19" ht="39.950000000000003" customHeight="1" thickBot="1" x14ac:dyDescent="0.3">
      <c r="A99" s="150"/>
      <c r="B99" s="80" t="s">
        <v>42</v>
      </c>
      <c r="C99" s="151">
        <v>2067</v>
      </c>
      <c r="D99" s="87">
        <v>24950651</v>
      </c>
      <c r="E99" s="152">
        <f>+I99</f>
        <v>17465455</v>
      </c>
      <c r="F99" s="152"/>
      <c r="G99" s="152"/>
      <c r="H99" s="153"/>
      <c r="I99" s="152">
        <v>17465455</v>
      </c>
      <c r="J99" s="152"/>
      <c r="K99" s="152"/>
      <c r="L99" s="152"/>
      <c r="M99" s="152"/>
      <c r="N99" s="152"/>
      <c r="O99" s="152"/>
      <c r="P99" s="152"/>
      <c r="Q99" s="154"/>
      <c r="R99" s="148">
        <f t="shared" si="4"/>
        <v>17465455</v>
      </c>
      <c r="S99" s="149">
        <f t="shared" si="5"/>
        <v>0</v>
      </c>
    </row>
    <row r="100" spans="1:19" ht="39.950000000000003" customHeight="1" thickBot="1" x14ac:dyDescent="0.3">
      <c r="A100" s="150"/>
      <c r="B100" s="80" t="s">
        <v>147</v>
      </c>
      <c r="C100" s="151"/>
      <c r="D100" s="87"/>
      <c r="E100" s="152"/>
      <c r="F100" s="152"/>
      <c r="G100" s="152"/>
      <c r="H100" s="153"/>
      <c r="I100" s="152"/>
      <c r="J100" s="152"/>
      <c r="K100" s="152"/>
      <c r="L100" s="152"/>
      <c r="M100" s="152"/>
      <c r="N100" s="152"/>
      <c r="O100" s="152"/>
      <c r="P100" s="152"/>
      <c r="Q100" s="154"/>
      <c r="R100" s="148">
        <f t="shared" si="4"/>
        <v>0</v>
      </c>
      <c r="S100" s="149">
        <f t="shared" si="5"/>
        <v>0</v>
      </c>
    </row>
    <row r="101" spans="1:19" ht="39.950000000000003" customHeight="1" thickBot="1" x14ac:dyDescent="0.3">
      <c r="A101" s="150"/>
      <c r="B101" s="80" t="s">
        <v>186</v>
      </c>
      <c r="C101" s="151">
        <v>2229</v>
      </c>
      <c r="D101" s="87">
        <v>12000000</v>
      </c>
      <c r="E101" s="152"/>
      <c r="F101" s="152"/>
      <c r="G101" s="152"/>
      <c r="H101" s="153"/>
      <c r="I101" s="152"/>
      <c r="J101" s="152"/>
      <c r="K101" s="152"/>
      <c r="L101" s="152"/>
      <c r="M101" s="152"/>
      <c r="N101" s="152"/>
      <c r="O101" s="152"/>
      <c r="P101" s="152"/>
      <c r="Q101" s="154"/>
      <c r="R101" s="148">
        <f t="shared" si="4"/>
        <v>0</v>
      </c>
      <c r="S101" s="149">
        <f t="shared" si="5"/>
        <v>0</v>
      </c>
    </row>
    <row r="102" spans="1:19" ht="39.950000000000003" customHeight="1" thickBot="1" x14ac:dyDescent="0.3">
      <c r="A102" s="150"/>
      <c r="B102" s="80" t="s">
        <v>149</v>
      </c>
      <c r="C102" s="151"/>
      <c r="D102" s="87"/>
      <c r="E102" s="152"/>
      <c r="F102" s="152"/>
      <c r="G102" s="152"/>
      <c r="H102" s="153"/>
      <c r="I102" s="152"/>
      <c r="J102" s="152"/>
      <c r="K102" s="152"/>
      <c r="L102" s="152"/>
      <c r="M102" s="152"/>
      <c r="N102" s="152"/>
      <c r="O102" s="152"/>
      <c r="P102" s="152"/>
      <c r="Q102" s="154"/>
      <c r="R102" s="148">
        <f t="shared" si="4"/>
        <v>0</v>
      </c>
      <c r="S102" s="149">
        <f t="shared" si="5"/>
        <v>0</v>
      </c>
    </row>
    <row r="103" spans="1:19" ht="39.950000000000003" customHeight="1" thickBot="1" x14ac:dyDescent="0.3">
      <c r="A103" s="150"/>
      <c r="B103" s="80" t="s">
        <v>150</v>
      </c>
      <c r="C103" s="151"/>
      <c r="D103" s="87"/>
      <c r="E103" s="152"/>
      <c r="F103" s="152"/>
      <c r="G103" s="152"/>
      <c r="H103" s="153"/>
      <c r="I103" s="152"/>
      <c r="J103" s="152"/>
      <c r="K103" s="152"/>
      <c r="L103" s="152"/>
      <c r="M103" s="152"/>
      <c r="N103" s="152"/>
      <c r="O103" s="152"/>
      <c r="P103" s="152"/>
      <c r="Q103" s="154"/>
      <c r="R103" s="148">
        <f t="shared" si="4"/>
        <v>0</v>
      </c>
      <c r="S103" s="149">
        <f t="shared" si="5"/>
        <v>0</v>
      </c>
    </row>
    <row r="104" spans="1:19" ht="39.950000000000003" customHeight="1" thickBot="1" x14ac:dyDescent="0.3">
      <c r="A104" s="150"/>
      <c r="B104" s="80" t="s">
        <v>68</v>
      </c>
      <c r="C104" s="151" t="s">
        <v>76</v>
      </c>
      <c r="D104" s="87">
        <f>+F104*12</f>
        <v>59283216</v>
      </c>
      <c r="E104" s="152">
        <f>SUM(F104:Q104)</f>
        <v>24701344</v>
      </c>
      <c r="F104" s="152">
        <f>4940268</f>
        <v>4940268</v>
      </c>
      <c r="G104" s="152">
        <v>4940269</v>
      </c>
      <c r="H104" s="153">
        <v>4940269</v>
      </c>
      <c r="I104" s="152">
        <v>4940269</v>
      </c>
      <c r="J104" s="152">
        <v>4940269</v>
      </c>
      <c r="K104" s="152"/>
      <c r="L104" s="152"/>
      <c r="M104" s="152"/>
      <c r="N104" s="152"/>
      <c r="O104" s="152"/>
      <c r="P104" s="152"/>
      <c r="Q104" s="154"/>
      <c r="R104" s="148">
        <f t="shared" si="4"/>
        <v>24701344</v>
      </c>
      <c r="S104" s="149">
        <f t="shared" si="5"/>
        <v>0</v>
      </c>
    </row>
    <row r="105" spans="1:19" ht="39.950000000000003" customHeight="1" thickBot="1" x14ac:dyDescent="0.3">
      <c r="A105" s="150"/>
      <c r="B105" s="80" t="s">
        <v>69</v>
      </c>
      <c r="C105" s="151" t="s">
        <v>76</v>
      </c>
      <c r="D105" s="87"/>
      <c r="E105" s="152">
        <f>+F105</f>
        <v>9203017</v>
      </c>
      <c r="F105" s="152">
        <v>9203017</v>
      </c>
      <c r="G105" s="152"/>
      <c r="H105" s="153"/>
      <c r="I105" s="152"/>
      <c r="J105" s="152"/>
      <c r="K105" s="152"/>
      <c r="L105" s="152"/>
      <c r="M105" s="152"/>
      <c r="N105" s="152"/>
      <c r="O105" s="152"/>
      <c r="P105" s="152"/>
      <c r="Q105" s="154"/>
      <c r="R105" s="148">
        <f t="shared" si="4"/>
        <v>9203017</v>
      </c>
      <c r="S105" s="149">
        <f t="shared" si="5"/>
        <v>0</v>
      </c>
    </row>
    <row r="106" spans="1:19" ht="39.950000000000003" customHeight="1" thickBot="1" x14ac:dyDescent="0.3">
      <c r="A106" s="150"/>
      <c r="B106" s="80" t="s">
        <v>43</v>
      </c>
      <c r="C106" s="151">
        <v>4</v>
      </c>
      <c r="D106" s="87">
        <v>295638927</v>
      </c>
      <c r="E106" s="152"/>
      <c r="F106" s="152"/>
      <c r="G106" s="152"/>
      <c r="H106" s="153"/>
      <c r="I106" s="152"/>
      <c r="J106" s="152"/>
      <c r="K106" s="152"/>
      <c r="L106" s="152"/>
      <c r="M106" s="152"/>
      <c r="N106" s="152"/>
      <c r="O106" s="152"/>
      <c r="P106" s="152"/>
      <c r="Q106" s="154"/>
      <c r="R106" s="148">
        <f t="shared" si="4"/>
        <v>0</v>
      </c>
      <c r="S106" s="149">
        <f t="shared" si="5"/>
        <v>0</v>
      </c>
    </row>
    <row r="107" spans="1:19" ht="39.950000000000003" customHeight="1" thickBot="1" x14ac:dyDescent="0.3">
      <c r="A107" s="150"/>
      <c r="B107" s="80" t="s">
        <v>44</v>
      </c>
      <c r="C107" s="151"/>
      <c r="D107" s="87"/>
      <c r="E107" s="152"/>
      <c r="F107" s="152"/>
      <c r="G107" s="152"/>
      <c r="H107" s="153"/>
      <c r="I107" s="152"/>
      <c r="J107" s="152"/>
      <c r="K107" s="152"/>
      <c r="L107" s="152"/>
      <c r="M107" s="152"/>
      <c r="N107" s="152"/>
      <c r="O107" s="152"/>
      <c r="P107" s="152"/>
      <c r="Q107" s="154"/>
      <c r="R107" s="148"/>
      <c r="S107" s="149"/>
    </row>
    <row r="108" spans="1:19" ht="39.950000000000003" customHeight="1" thickBot="1" x14ac:dyDescent="0.3">
      <c r="A108" s="150"/>
      <c r="B108" s="80" t="s">
        <v>84</v>
      </c>
      <c r="C108" s="151">
        <v>2466</v>
      </c>
      <c r="D108" s="87">
        <v>25209410</v>
      </c>
      <c r="E108" s="152">
        <f>+I108</f>
        <v>17646587</v>
      </c>
      <c r="F108" s="152"/>
      <c r="G108" s="152"/>
      <c r="H108" s="153"/>
      <c r="I108" s="152">
        <v>17646587</v>
      </c>
      <c r="J108" s="152"/>
      <c r="K108" s="152"/>
      <c r="L108" s="152"/>
      <c r="M108" s="152"/>
      <c r="N108" s="152"/>
      <c r="O108" s="152"/>
      <c r="P108" s="152"/>
      <c r="Q108" s="154"/>
      <c r="R108" s="148">
        <f t="shared" si="4"/>
        <v>17646587</v>
      </c>
      <c r="S108" s="149">
        <f t="shared" si="5"/>
        <v>0</v>
      </c>
    </row>
    <row r="109" spans="1:19" ht="39.950000000000003" customHeight="1" thickBot="1" x14ac:dyDescent="0.3">
      <c r="A109" s="150"/>
      <c r="B109" s="80" t="s">
        <v>151</v>
      </c>
      <c r="C109" s="151" t="s">
        <v>23</v>
      </c>
      <c r="D109" s="87"/>
      <c r="E109" s="152"/>
      <c r="F109" s="152"/>
      <c r="G109" s="152"/>
      <c r="H109" s="153"/>
      <c r="I109" s="152"/>
      <c r="J109" s="152"/>
      <c r="K109" s="152"/>
      <c r="L109" s="152"/>
      <c r="M109" s="152"/>
      <c r="N109" s="152"/>
      <c r="O109" s="152"/>
      <c r="P109" s="152"/>
      <c r="Q109" s="154"/>
      <c r="R109" s="148">
        <f t="shared" si="4"/>
        <v>0</v>
      </c>
      <c r="S109" s="149">
        <f t="shared" si="5"/>
        <v>0</v>
      </c>
    </row>
    <row r="110" spans="1:19" ht="39.950000000000003" customHeight="1" thickBot="1" x14ac:dyDescent="0.3">
      <c r="A110" s="150"/>
      <c r="B110" s="80" t="s">
        <v>152</v>
      </c>
      <c r="C110" s="151" t="s">
        <v>23</v>
      </c>
      <c r="D110" s="87"/>
      <c r="E110" s="152"/>
      <c r="F110" s="152"/>
      <c r="G110" s="152"/>
      <c r="H110" s="153"/>
      <c r="I110" s="152"/>
      <c r="J110" s="152"/>
      <c r="K110" s="152"/>
      <c r="L110" s="152"/>
      <c r="M110" s="152"/>
      <c r="N110" s="152"/>
      <c r="O110" s="152"/>
      <c r="P110" s="152"/>
      <c r="Q110" s="154"/>
      <c r="R110" s="148">
        <f t="shared" si="4"/>
        <v>0</v>
      </c>
      <c r="S110" s="149">
        <f t="shared" si="5"/>
        <v>0</v>
      </c>
    </row>
    <row r="111" spans="1:19" ht="39.950000000000003" customHeight="1" thickBot="1" x14ac:dyDescent="0.3">
      <c r="A111" s="150"/>
      <c r="B111" s="80" t="s">
        <v>45</v>
      </c>
      <c r="C111" s="151" t="s">
        <v>23</v>
      </c>
      <c r="D111" s="87"/>
      <c r="E111" s="152">
        <f>+I111</f>
        <v>205201773</v>
      </c>
      <c r="F111" s="152"/>
      <c r="G111" s="152"/>
      <c r="H111" s="153"/>
      <c r="I111" s="152">
        <f>95206201+109995572</f>
        <v>205201773</v>
      </c>
      <c r="J111" s="152"/>
      <c r="K111" s="152"/>
      <c r="L111" s="152"/>
      <c r="M111" s="152"/>
      <c r="N111" s="152"/>
      <c r="O111" s="152"/>
      <c r="P111" s="152"/>
      <c r="Q111" s="154"/>
      <c r="R111" s="148">
        <f t="shared" si="4"/>
        <v>205201773</v>
      </c>
      <c r="S111" s="149">
        <f t="shared" si="5"/>
        <v>0</v>
      </c>
    </row>
    <row r="112" spans="1:19" ht="38.25" customHeight="1" thickBot="1" x14ac:dyDescent="0.3">
      <c r="A112" s="150"/>
      <c r="B112" s="80" t="s">
        <v>153</v>
      </c>
      <c r="C112" s="151"/>
      <c r="D112" s="87"/>
      <c r="E112" s="152"/>
      <c r="F112" s="152"/>
      <c r="G112" s="152"/>
      <c r="H112" s="153"/>
      <c r="I112" s="152"/>
      <c r="J112" s="152"/>
      <c r="K112" s="152"/>
      <c r="L112" s="152"/>
      <c r="M112" s="152"/>
      <c r="N112" s="152"/>
      <c r="O112" s="152"/>
      <c r="P112" s="152"/>
      <c r="Q112" s="154"/>
      <c r="R112" s="154"/>
      <c r="S112" s="160"/>
    </row>
    <row r="113" spans="1:19" ht="39.75" hidden="1" customHeight="1" thickBot="1" x14ac:dyDescent="0.3">
      <c r="A113" s="150"/>
      <c r="B113" s="80" t="s">
        <v>154</v>
      </c>
      <c r="C113" s="151"/>
      <c r="D113" s="87"/>
      <c r="E113" s="152"/>
      <c r="F113" s="152"/>
      <c r="G113" s="152"/>
      <c r="H113" s="153"/>
      <c r="I113" s="152"/>
      <c r="J113" s="152"/>
      <c r="K113" s="152"/>
      <c r="L113" s="152"/>
      <c r="M113" s="152"/>
      <c r="N113" s="152"/>
      <c r="O113" s="152"/>
      <c r="P113" s="152"/>
      <c r="Q113" s="154"/>
      <c r="R113" s="154"/>
      <c r="S113" s="160"/>
    </row>
    <row r="114" spans="1:19" ht="39.75" hidden="1" customHeight="1" thickBot="1" x14ac:dyDescent="0.3">
      <c r="A114" s="150"/>
      <c r="B114" s="80" t="s">
        <v>155</v>
      </c>
      <c r="C114" s="151"/>
      <c r="D114" s="87"/>
      <c r="E114" s="152"/>
      <c r="F114" s="152"/>
      <c r="G114" s="152"/>
      <c r="H114" s="153"/>
      <c r="I114" s="152"/>
      <c r="J114" s="152"/>
      <c r="K114" s="152"/>
      <c r="L114" s="152"/>
      <c r="M114" s="152"/>
      <c r="N114" s="152"/>
      <c r="O114" s="152"/>
      <c r="P114" s="152"/>
      <c r="Q114" s="154"/>
      <c r="R114" s="154"/>
      <c r="S114" s="160"/>
    </row>
    <row r="115" spans="1:19" ht="39.75" hidden="1" customHeight="1" thickBot="1" x14ac:dyDescent="0.3">
      <c r="A115" s="150"/>
      <c r="B115" s="80" t="s">
        <v>156</v>
      </c>
      <c r="C115" s="151"/>
      <c r="D115" s="87"/>
      <c r="E115" s="152"/>
      <c r="F115" s="152"/>
      <c r="G115" s="152"/>
      <c r="H115" s="153"/>
      <c r="I115" s="152"/>
      <c r="J115" s="152"/>
      <c r="K115" s="152"/>
      <c r="L115" s="152"/>
      <c r="M115" s="152"/>
      <c r="N115" s="152"/>
      <c r="O115" s="152"/>
      <c r="P115" s="152"/>
      <c r="Q115" s="154"/>
      <c r="R115" s="154"/>
      <c r="S115" s="160"/>
    </row>
    <row r="116" spans="1:19" ht="39.75" hidden="1" customHeight="1" thickBot="1" x14ac:dyDescent="0.3">
      <c r="A116" s="150"/>
      <c r="B116" s="80" t="s">
        <v>157</v>
      </c>
      <c r="C116" s="151"/>
      <c r="D116" s="87"/>
      <c r="E116" s="152"/>
      <c r="F116" s="152"/>
      <c r="G116" s="152"/>
      <c r="H116" s="153"/>
      <c r="I116" s="152"/>
      <c r="J116" s="152"/>
      <c r="K116" s="152"/>
      <c r="L116" s="152"/>
      <c r="M116" s="152"/>
      <c r="N116" s="152"/>
      <c r="O116" s="152"/>
      <c r="P116" s="152"/>
      <c r="Q116" s="154"/>
      <c r="R116" s="154"/>
      <c r="S116" s="160"/>
    </row>
    <row r="117" spans="1:19" ht="38.25" hidden="1" customHeight="1" thickBot="1" x14ac:dyDescent="0.3">
      <c r="A117" s="150"/>
      <c r="B117" s="80" t="s">
        <v>158</v>
      </c>
      <c r="C117" s="151"/>
      <c r="D117" s="87"/>
      <c r="E117" s="152"/>
      <c r="F117" s="152"/>
      <c r="G117" s="152"/>
      <c r="H117" s="153"/>
      <c r="I117" s="152"/>
      <c r="J117" s="152"/>
      <c r="K117" s="152"/>
      <c r="L117" s="152"/>
      <c r="M117" s="152"/>
      <c r="N117" s="152"/>
      <c r="O117" s="152"/>
      <c r="P117" s="152"/>
      <c r="Q117" s="154"/>
      <c r="R117" s="154"/>
      <c r="S117" s="160"/>
    </row>
    <row r="118" spans="1:19" ht="39.75" hidden="1" customHeight="1" thickBot="1" x14ac:dyDescent="0.3">
      <c r="A118" s="150"/>
      <c r="B118" s="80" t="s">
        <v>159</v>
      </c>
      <c r="C118" s="151"/>
      <c r="D118" s="87"/>
      <c r="E118" s="152"/>
      <c r="F118" s="152"/>
      <c r="G118" s="152"/>
      <c r="H118" s="153"/>
      <c r="I118" s="152"/>
      <c r="J118" s="152"/>
      <c r="K118" s="152"/>
      <c r="L118" s="152"/>
      <c r="M118" s="152"/>
      <c r="N118" s="152"/>
      <c r="O118" s="152"/>
      <c r="P118" s="152"/>
      <c r="Q118" s="154"/>
      <c r="R118" s="154"/>
      <c r="S118" s="160"/>
    </row>
    <row r="119" spans="1:19" ht="39.75" hidden="1" customHeight="1" thickBot="1" x14ac:dyDescent="0.3">
      <c r="A119" s="150"/>
      <c r="B119" s="80" t="s">
        <v>160</v>
      </c>
      <c r="C119" s="151"/>
      <c r="D119" s="87"/>
      <c r="E119" s="152"/>
      <c r="F119" s="152"/>
      <c r="G119" s="152"/>
      <c r="H119" s="153"/>
      <c r="I119" s="152"/>
      <c r="J119" s="152"/>
      <c r="K119" s="152"/>
      <c r="L119" s="152"/>
      <c r="M119" s="152"/>
      <c r="N119" s="152"/>
      <c r="O119" s="152"/>
      <c r="P119" s="152"/>
      <c r="Q119" s="154"/>
      <c r="R119" s="154"/>
      <c r="S119" s="160"/>
    </row>
    <row r="120" spans="1:19" ht="39.75" hidden="1" customHeight="1" thickBot="1" x14ac:dyDescent="0.3">
      <c r="A120" s="150"/>
      <c r="B120" s="80" t="s">
        <v>161</v>
      </c>
      <c r="C120" s="151"/>
      <c r="D120" s="87"/>
      <c r="E120" s="152"/>
      <c r="F120" s="152"/>
      <c r="G120" s="152"/>
      <c r="H120" s="153"/>
      <c r="I120" s="152"/>
      <c r="J120" s="152"/>
      <c r="K120" s="152"/>
      <c r="L120" s="152"/>
      <c r="M120" s="152"/>
      <c r="N120" s="152"/>
      <c r="O120" s="152"/>
      <c r="P120" s="152"/>
      <c r="Q120" s="154"/>
      <c r="R120" s="154"/>
      <c r="S120" s="160"/>
    </row>
    <row r="121" spans="1:19" ht="39.75" hidden="1" customHeight="1" thickBot="1" x14ac:dyDescent="0.3">
      <c r="A121" s="150"/>
      <c r="B121" s="80" t="s">
        <v>162</v>
      </c>
      <c r="C121" s="151"/>
      <c r="D121" s="87"/>
      <c r="E121" s="152"/>
      <c r="F121" s="152"/>
      <c r="G121" s="152"/>
      <c r="H121" s="153"/>
      <c r="I121" s="152"/>
      <c r="J121" s="152"/>
      <c r="K121" s="152"/>
      <c r="L121" s="152"/>
      <c r="M121" s="152"/>
      <c r="N121" s="152"/>
      <c r="O121" s="152"/>
      <c r="P121" s="152"/>
      <c r="Q121" s="154"/>
      <c r="R121" s="154"/>
      <c r="S121" s="160"/>
    </row>
    <row r="122" spans="1:19" ht="39.75" hidden="1" customHeight="1" thickBot="1" x14ac:dyDescent="0.3">
      <c r="A122" s="150"/>
      <c r="B122" s="80" t="s">
        <v>163</v>
      </c>
      <c r="C122" s="151"/>
      <c r="D122" s="87"/>
      <c r="E122" s="152"/>
      <c r="F122" s="152"/>
      <c r="G122" s="152"/>
      <c r="H122" s="153"/>
      <c r="I122" s="152"/>
      <c r="J122" s="152"/>
      <c r="K122" s="152"/>
      <c r="L122" s="152"/>
      <c r="M122" s="152"/>
      <c r="N122" s="152"/>
      <c r="O122" s="152"/>
      <c r="P122" s="152"/>
      <c r="Q122" s="154"/>
      <c r="R122" s="154"/>
      <c r="S122" s="160"/>
    </row>
    <row r="123" spans="1:19" ht="39.75" hidden="1" customHeight="1" thickBot="1" x14ac:dyDescent="0.3">
      <c r="A123" s="150"/>
      <c r="B123" s="80" t="s">
        <v>164</v>
      </c>
      <c r="C123" s="151"/>
      <c r="D123" s="87"/>
      <c r="E123" s="152"/>
      <c r="F123" s="152"/>
      <c r="G123" s="152"/>
      <c r="H123" s="153"/>
      <c r="I123" s="152"/>
      <c r="J123" s="152"/>
      <c r="K123" s="152"/>
      <c r="L123" s="152"/>
      <c r="M123" s="152"/>
      <c r="N123" s="152"/>
      <c r="O123" s="152"/>
      <c r="P123" s="152"/>
      <c r="Q123" s="154"/>
      <c r="R123" s="154"/>
      <c r="S123" s="160"/>
    </row>
    <row r="124" spans="1:19" ht="39.75" hidden="1" customHeight="1" thickBot="1" x14ac:dyDescent="0.3">
      <c r="A124" s="150"/>
      <c r="B124" s="80" t="s">
        <v>165</v>
      </c>
      <c r="C124" s="151"/>
      <c r="D124" s="87"/>
      <c r="E124" s="152"/>
      <c r="F124" s="152"/>
      <c r="G124" s="152"/>
      <c r="H124" s="153"/>
      <c r="I124" s="152"/>
      <c r="J124" s="152"/>
      <c r="K124" s="152"/>
      <c r="L124" s="152"/>
      <c r="M124" s="152"/>
      <c r="N124" s="152"/>
      <c r="O124" s="152"/>
      <c r="P124" s="152"/>
      <c r="Q124" s="154"/>
      <c r="R124" s="154"/>
      <c r="S124" s="160"/>
    </row>
    <row r="125" spans="1:19" ht="39.75" hidden="1" customHeight="1" thickBot="1" x14ac:dyDescent="0.3">
      <c r="A125" s="150"/>
      <c r="B125" s="80" t="s">
        <v>166</v>
      </c>
      <c r="C125" s="151"/>
      <c r="D125" s="87"/>
      <c r="E125" s="152"/>
      <c r="F125" s="152"/>
      <c r="G125" s="152"/>
      <c r="H125" s="153"/>
      <c r="I125" s="152"/>
      <c r="J125" s="152"/>
      <c r="K125" s="152"/>
      <c r="L125" s="152"/>
      <c r="M125" s="152"/>
      <c r="N125" s="152"/>
      <c r="O125" s="152"/>
      <c r="P125" s="152"/>
      <c r="Q125" s="154"/>
      <c r="R125" s="154">
        <f>SUM(F125:Q125)</f>
        <v>0</v>
      </c>
      <c r="S125" s="160">
        <f>+E125-R125</f>
        <v>0</v>
      </c>
    </row>
    <row r="126" spans="1:19" ht="39.950000000000003" customHeight="1" thickBot="1" x14ac:dyDescent="0.3">
      <c r="A126" s="141"/>
      <c r="B126" s="97" t="s">
        <v>46</v>
      </c>
      <c r="C126" s="161"/>
      <c r="D126" s="99">
        <f t="shared" ref="D126:S126" si="6">SUM(D14:D125)</f>
        <v>11275365181</v>
      </c>
      <c r="E126" s="100">
        <f t="shared" si="6"/>
        <v>4987729340.5</v>
      </c>
      <c r="F126" s="100">
        <f t="shared" si="6"/>
        <v>797972103</v>
      </c>
      <c r="G126" s="100">
        <f t="shared" si="6"/>
        <v>788292088</v>
      </c>
      <c r="H126" s="100">
        <f t="shared" si="6"/>
        <v>791662722</v>
      </c>
      <c r="I126" s="100">
        <f t="shared" si="6"/>
        <v>1702864511.5</v>
      </c>
      <c r="J126" s="100">
        <f t="shared" si="6"/>
        <v>787973930</v>
      </c>
      <c r="K126" s="100">
        <f t="shared" si="6"/>
        <v>0</v>
      </c>
      <c r="L126" s="100">
        <f t="shared" si="6"/>
        <v>0</v>
      </c>
      <c r="M126" s="100">
        <f t="shared" si="6"/>
        <v>0</v>
      </c>
      <c r="N126" s="100">
        <f t="shared" si="6"/>
        <v>0</v>
      </c>
      <c r="O126" s="100">
        <f t="shared" si="6"/>
        <v>0</v>
      </c>
      <c r="P126" s="100">
        <f t="shared" si="6"/>
        <v>0</v>
      </c>
      <c r="Q126" s="100">
        <f t="shared" si="6"/>
        <v>0</v>
      </c>
      <c r="R126" s="100">
        <f t="shared" si="6"/>
        <v>4867652038.5</v>
      </c>
      <c r="S126" s="162">
        <f t="shared" si="6"/>
        <v>120077302</v>
      </c>
    </row>
    <row r="127" spans="1:19" ht="15.75" x14ac:dyDescent="0.25">
      <c r="A127" s="95"/>
      <c r="B127" s="95"/>
      <c r="C127" s="163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68"/>
      <c r="S127" s="68"/>
    </row>
    <row r="128" spans="1:19" ht="15.75" x14ac:dyDescent="0.25">
      <c r="A128" s="95"/>
      <c r="B128" s="95"/>
      <c r="C128" s="163"/>
      <c r="D128" s="95"/>
      <c r="E128" s="102"/>
      <c r="F128" s="102"/>
      <c r="G128" s="102"/>
      <c r="H128" s="102"/>
      <c r="I128" s="95"/>
      <c r="J128" s="95"/>
      <c r="K128" s="95"/>
      <c r="L128" s="95"/>
      <c r="M128" s="95"/>
      <c r="N128" s="95"/>
      <c r="O128" s="95"/>
      <c r="P128" s="95"/>
      <c r="Q128" s="95"/>
      <c r="R128" s="68"/>
      <c r="S128" s="68"/>
    </row>
    <row r="129" spans="1:19" ht="16.5" thickBot="1" x14ac:dyDescent="0.3">
      <c r="A129" s="95"/>
      <c r="B129" s="95"/>
      <c r="C129" s="163"/>
      <c r="D129" s="95"/>
      <c r="E129" s="95"/>
      <c r="F129" s="95"/>
      <c r="G129" s="102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68"/>
      <c r="S129" s="68"/>
    </row>
    <row r="130" spans="1:19" ht="15.75" x14ac:dyDescent="0.25">
      <c r="A130" s="95"/>
      <c r="B130" s="129"/>
      <c r="C130" s="164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1"/>
      <c r="S130" s="132"/>
    </row>
    <row r="131" spans="1:19" ht="18.75" x14ac:dyDescent="0.3">
      <c r="A131" s="55"/>
      <c r="B131" s="232" t="s">
        <v>47</v>
      </c>
      <c r="C131" s="239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4"/>
    </row>
    <row r="132" spans="1:19" ht="18.75" x14ac:dyDescent="0.3">
      <c r="A132" s="55"/>
      <c r="B132" s="232" t="s">
        <v>48</v>
      </c>
      <c r="C132" s="239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4"/>
    </row>
    <row r="133" spans="1:19" ht="18.75" x14ac:dyDescent="0.3">
      <c r="A133" s="55"/>
      <c r="B133" s="232" t="s">
        <v>49</v>
      </c>
      <c r="C133" s="239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4"/>
    </row>
    <row r="134" spans="1:19" ht="15.75" thickBot="1" x14ac:dyDescent="0.3">
      <c r="A134" s="66"/>
      <c r="B134" s="103"/>
      <c r="C134" s="165"/>
      <c r="D134" s="105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6"/>
    </row>
    <row r="135" spans="1:19" ht="15.75" x14ac:dyDescent="0.25">
      <c r="A135" s="95"/>
      <c r="B135" s="95"/>
      <c r="C135" s="163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68"/>
      <c r="S135" s="68"/>
    </row>
  </sheetData>
  <mergeCells count="4">
    <mergeCell ref="D6:S6"/>
    <mergeCell ref="B131:S131"/>
    <mergeCell ref="B132:S132"/>
    <mergeCell ref="B133:S13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6648-AB7F-4F2A-8E14-16137B713D4E}">
  <dimension ref="A1:S136"/>
  <sheetViews>
    <sheetView topLeftCell="A90" zoomScale="57" zoomScaleNormal="57" workbookViewId="0">
      <selection activeCell="D21" sqref="D21"/>
    </sheetView>
  </sheetViews>
  <sheetFormatPr baseColWidth="10" defaultRowHeight="15" x14ac:dyDescent="0.25"/>
  <cols>
    <col min="1" max="1" width="5.140625" customWidth="1"/>
    <col min="2" max="2" width="42.28515625" customWidth="1"/>
    <col min="3" max="3" width="25.28515625" customWidth="1"/>
    <col min="4" max="4" width="27.7109375" customWidth="1"/>
    <col min="5" max="5" width="27" customWidth="1"/>
    <col min="6" max="6" width="24.140625" customWidth="1"/>
    <col min="7" max="7" width="27.42578125" customWidth="1"/>
    <col min="8" max="8" width="31.28515625" customWidth="1"/>
    <col min="9" max="9" width="24.7109375" customWidth="1"/>
    <col min="10" max="10" width="23.28515625" customWidth="1"/>
    <col min="11" max="16" width="11.42578125" hidden="1" customWidth="1"/>
    <col min="17" max="17" width="0.140625" customWidth="1"/>
    <col min="18" max="18" width="24" customWidth="1"/>
    <col min="19" max="19" width="30.42578125" customWidth="1"/>
  </cols>
  <sheetData>
    <row r="1" spans="1:19" ht="18" x14ac:dyDescent="0.25">
      <c r="A1" s="69"/>
      <c r="B1" s="195" t="s">
        <v>0</v>
      </c>
      <c r="C1" s="195"/>
      <c r="D1" s="196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18" x14ac:dyDescent="0.25">
      <c r="A2" s="69"/>
      <c r="B2" s="195" t="s">
        <v>1</v>
      </c>
      <c r="C2" s="195"/>
      <c r="D2" s="196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8" x14ac:dyDescent="0.25">
      <c r="A3" s="69"/>
      <c r="B3" s="195" t="s">
        <v>2</v>
      </c>
      <c r="C3" s="195"/>
      <c r="D3" s="196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8" x14ac:dyDescent="0.25">
      <c r="A4" s="69"/>
      <c r="B4" s="197" t="s">
        <v>3</v>
      </c>
      <c r="C4" s="197"/>
      <c r="D4" s="69"/>
      <c r="E4" s="69"/>
      <c r="F4" s="69"/>
      <c r="G4" s="69"/>
      <c r="H4" s="69"/>
      <c r="I4" s="69"/>
      <c r="J4" s="69"/>
      <c r="K4" s="69"/>
      <c r="L4" s="198"/>
      <c r="M4" s="198"/>
      <c r="N4" s="198"/>
      <c r="O4" s="198"/>
      <c r="P4" s="198"/>
      <c r="Q4" s="69"/>
      <c r="R4" s="69"/>
      <c r="S4" s="69"/>
    </row>
    <row r="5" spans="1:19" ht="18" x14ac:dyDescent="0.25">
      <c r="A5" s="69"/>
      <c r="B5" s="199" t="s">
        <v>4</v>
      </c>
      <c r="C5" s="199"/>
      <c r="D5" s="20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19" ht="18" x14ac:dyDescent="0.25">
      <c r="A6" s="69"/>
      <c r="B6" s="199"/>
      <c r="C6" s="199"/>
      <c r="D6" s="240" t="s">
        <v>5</v>
      </c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</row>
    <row r="7" spans="1:19" ht="18" x14ac:dyDescent="0.25">
      <c r="A7" s="69"/>
      <c r="B7" s="199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</row>
    <row r="8" spans="1:19" ht="18" x14ac:dyDescent="0.25">
      <c r="A8" s="69"/>
      <c r="B8" s="201" t="s">
        <v>193</v>
      </c>
      <c r="C8" s="201"/>
      <c r="D8" s="202"/>
      <c r="E8" s="195"/>
      <c r="F8" s="197"/>
      <c r="G8" s="69"/>
      <c r="H8" s="69"/>
      <c r="I8" s="198"/>
      <c r="J8" s="198"/>
      <c r="K8" s="69"/>
      <c r="L8" s="69"/>
      <c r="M8" s="69"/>
      <c r="N8" s="69"/>
      <c r="O8" s="69"/>
      <c r="P8" s="69"/>
      <c r="Q8" s="69"/>
      <c r="R8" s="69"/>
      <c r="S8" s="69"/>
    </row>
    <row r="9" spans="1:19" ht="18" x14ac:dyDescent="0.25">
      <c r="A9" s="69"/>
      <c r="B9" s="201" t="s">
        <v>194</v>
      </c>
      <c r="C9" s="201"/>
      <c r="D9" s="202"/>
      <c r="E9" s="195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ht="18" x14ac:dyDescent="0.25">
      <c r="A10" s="69"/>
      <c r="B10" s="201"/>
      <c r="C10" s="201"/>
      <c r="D10" s="202"/>
      <c r="E10" s="195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spans="1:19" ht="18" x14ac:dyDescent="0.25">
      <c r="A11" s="69"/>
      <c r="B11" s="203"/>
      <c r="C11" s="203"/>
      <c r="D11" s="69"/>
      <c r="E11" s="195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18.75" thickBot="1" x14ac:dyDescent="0.3">
      <c r="A12" s="204"/>
      <c r="B12" s="69"/>
      <c r="C12" s="69"/>
      <c r="D12" s="196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</row>
    <row r="13" spans="1:19" ht="73.5" customHeight="1" thickBot="1" x14ac:dyDescent="0.3">
      <c r="A13" s="204"/>
      <c r="B13" s="117"/>
      <c r="C13" s="70" t="s">
        <v>8</v>
      </c>
      <c r="D13" s="71" t="s">
        <v>9</v>
      </c>
      <c r="E13" s="72" t="s">
        <v>10</v>
      </c>
      <c r="F13" s="70" t="s">
        <v>11</v>
      </c>
      <c r="G13" s="70" t="s">
        <v>12</v>
      </c>
      <c r="H13" s="70" t="s">
        <v>13</v>
      </c>
      <c r="I13" s="70" t="s">
        <v>14</v>
      </c>
      <c r="J13" s="70" t="s">
        <v>15</v>
      </c>
      <c r="K13" s="70" t="s">
        <v>87</v>
      </c>
      <c r="L13" s="70" t="s">
        <v>88</v>
      </c>
      <c r="M13" s="70" t="s">
        <v>89</v>
      </c>
      <c r="N13" s="70" t="s">
        <v>90</v>
      </c>
      <c r="O13" s="70" t="s">
        <v>91</v>
      </c>
      <c r="P13" s="70" t="s">
        <v>92</v>
      </c>
      <c r="Q13" s="70" t="s">
        <v>93</v>
      </c>
      <c r="R13" s="70" t="s">
        <v>16</v>
      </c>
      <c r="S13" s="70" t="s">
        <v>17</v>
      </c>
    </row>
    <row r="14" spans="1:19" ht="39.950000000000003" customHeight="1" thickBot="1" x14ac:dyDescent="0.3">
      <c r="A14" s="204"/>
      <c r="B14" s="74" t="s">
        <v>18</v>
      </c>
      <c r="C14" s="75"/>
      <c r="D14" s="76" t="s">
        <v>19</v>
      </c>
      <c r="E14" s="77" t="s">
        <v>19</v>
      </c>
      <c r="F14" s="78" t="s">
        <v>20</v>
      </c>
      <c r="G14" s="78" t="s">
        <v>20</v>
      </c>
      <c r="H14" s="78" t="s">
        <v>20</v>
      </c>
      <c r="I14" s="78" t="s">
        <v>20</v>
      </c>
      <c r="J14" s="78" t="s">
        <v>20</v>
      </c>
      <c r="K14" s="78" t="s">
        <v>20</v>
      </c>
      <c r="L14" s="78" t="s">
        <v>20</v>
      </c>
      <c r="M14" s="78" t="s">
        <v>20</v>
      </c>
      <c r="N14" s="78" t="s">
        <v>20</v>
      </c>
      <c r="O14" s="78" t="s">
        <v>20</v>
      </c>
      <c r="P14" s="78" t="s">
        <v>20</v>
      </c>
      <c r="Q14" s="78" t="s">
        <v>20</v>
      </c>
      <c r="R14" s="79" t="s">
        <v>21</v>
      </c>
      <c r="S14" s="79"/>
    </row>
    <row r="15" spans="1:19" ht="39.950000000000003" customHeight="1" thickBot="1" x14ac:dyDescent="0.3">
      <c r="A15" s="204"/>
      <c r="B15" s="70" t="s">
        <v>22</v>
      </c>
      <c r="C15" s="80" t="s">
        <v>23</v>
      </c>
      <c r="D15" s="81">
        <f>+F15*12</f>
        <v>916655436</v>
      </c>
      <c r="E15" s="82">
        <f>+R15</f>
        <v>381939765</v>
      </c>
      <c r="F15" s="83">
        <v>76387953</v>
      </c>
      <c r="G15" s="83">
        <v>76387953</v>
      </c>
      <c r="H15" s="83">
        <v>76387953</v>
      </c>
      <c r="I15" s="84">
        <v>76387953</v>
      </c>
      <c r="J15" s="83">
        <v>76387953</v>
      </c>
      <c r="K15" s="83"/>
      <c r="L15" s="83"/>
      <c r="M15" s="83"/>
      <c r="N15" s="83"/>
      <c r="O15" s="83"/>
      <c r="P15" s="83"/>
      <c r="Q15" s="83"/>
      <c r="R15" s="85">
        <f t="shared" ref="R15:R80" si="0">SUM(F15:Q15)</f>
        <v>381939765</v>
      </c>
      <c r="S15" s="85">
        <f>+E15-R15</f>
        <v>0</v>
      </c>
    </row>
    <row r="16" spans="1:19" ht="39.75" customHeight="1" thickBot="1" x14ac:dyDescent="0.3">
      <c r="A16" s="204"/>
      <c r="B16" s="70" t="s">
        <v>94</v>
      </c>
      <c r="C16" s="80" t="s">
        <v>23</v>
      </c>
      <c r="D16" s="86">
        <f t="shared" ref="D16:D24" si="1">+F16*12</f>
        <v>0</v>
      </c>
      <c r="E16" s="87">
        <f t="shared" ref="E16:E22" si="2">+R16</f>
        <v>0</v>
      </c>
      <c r="F16" s="88"/>
      <c r="G16" s="88"/>
      <c r="H16" s="88"/>
      <c r="I16" s="89"/>
      <c r="J16" s="88"/>
      <c r="K16" s="88"/>
      <c r="L16" s="88"/>
      <c r="M16" s="88"/>
      <c r="N16" s="88"/>
      <c r="O16" s="88"/>
      <c r="P16" s="88"/>
      <c r="Q16" s="88"/>
      <c r="R16" s="90">
        <f t="shared" si="0"/>
        <v>0</v>
      </c>
      <c r="S16" s="85">
        <f t="shared" ref="S16:S81" si="3">+E16-R16</f>
        <v>0</v>
      </c>
    </row>
    <row r="17" spans="1:19" ht="39.75" hidden="1" customHeight="1" thickBot="1" x14ac:dyDescent="0.3">
      <c r="A17" s="204"/>
      <c r="B17" s="70" t="s">
        <v>95</v>
      </c>
      <c r="C17" s="80" t="s">
        <v>23</v>
      </c>
      <c r="D17" s="91">
        <f t="shared" si="1"/>
        <v>0</v>
      </c>
      <c r="E17" s="87">
        <f t="shared" si="2"/>
        <v>0</v>
      </c>
      <c r="F17" s="88"/>
      <c r="G17" s="88"/>
      <c r="H17" s="88"/>
      <c r="I17" s="89"/>
      <c r="J17" s="88"/>
      <c r="K17" s="88"/>
      <c r="L17" s="88"/>
      <c r="M17" s="88"/>
      <c r="N17" s="88"/>
      <c r="O17" s="88"/>
      <c r="P17" s="88"/>
      <c r="Q17" s="88"/>
      <c r="R17" s="90">
        <f t="shared" si="0"/>
        <v>0</v>
      </c>
      <c r="S17" s="85">
        <f t="shared" si="3"/>
        <v>0</v>
      </c>
    </row>
    <row r="18" spans="1:19" ht="39.950000000000003" customHeight="1" thickBot="1" x14ac:dyDescent="0.3">
      <c r="A18" s="204"/>
      <c r="B18" s="70" t="s">
        <v>24</v>
      </c>
      <c r="C18" s="80" t="s">
        <v>23</v>
      </c>
      <c r="D18" s="86">
        <f t="shared" si="1"/>
        <v>27296712</v>
      </c>
      <c r="E18" s="87">
        <f t="shared" si="2"/>
        <v>11373630</v>
      </c>
      <c r="F18" s="88">
        <v>2274726</v>
      </c>
      <c r="G18" s="88">
        <v>2274726</v>
      </c>
      <c r="H18" s="88">
        <v>2274726</v>
      </c>
      <c r="I18" s="89">
        <v>2274726</v>
      </c>
      <c r="J18" s="88">
        <v>2274726</v>
      </c>
      <c r="K18" s="88"/>
      <c r="L18" s="88"/>
      <c r="M18" s="88"/>
      <c r="N18" s="88"/>
      <c r="O18" s="88"/>
      <c r="P18" s="88"/>
      <c r="Q18" s="88"/>
      <c r="R18" s="90">
        <f t="shared" si="0"/>
        <v>11373630</v>
      </c>
      <c r="S18" s="85">
        <f t="shared" si="3"/>
        <v>0</v>
      </c>
    </row>
    <row r="19" spans="1:19" ht="37.5" customHeight="1" thickBot="1" x14ac:dyDescent="0.3">
      <c r="A19" s="204"/>
      <c r="B19" s="70" t="s">
        <v>96</v>
      </c>
      <c r="C19" s="80" t="s">
        <v>23</v>
      </c>
      <c r="D19" s="86">
        <f t="shared" si="1"/>
        <v>0</v>
      </c>
      <c r="E19" s="87">
        <f t="shared" si="2"/>
        <v>0</v>
      </c>
      <c r="F19" s="88"/>
      <c r="G19" s="88"/>
      <c r="H19" s="88"/>
      <c r="I19" s="89"/>
      <c r="J19" s="88"/>
      <c r="K19" s="88"/>
      <c r="L19" s="88"/>
      <c r="M19" s="88"/>
      <c r="N19" s="88"/>
      <c r="O19" s="88"/>
      <c r="P19" s="88"/>
      <c r="Q19" s="88"/>
      <c r="R19" s="90">
        <f t="shared" si="0"/>
        <v>0</v>
      </c>
      <c r="S19" s="85">
        <f t="shared" si="3"/>
        <v>0</v>
      </c>
    </row>
    <row r="20" spans="1:19" ht="39.75" hidden="1" customHeight="1" thickBot="1" x14ac:dyDescent="0.3">
      <c r="A20" s="204"/>
      <c r="B20" s="70" t="s">
        <v>56</v>
      </c>
      <c r="C20" s="80"/>
      <c r="D20" s="86"/>
      <c r="E20" s="87"/>
      <c r="F20" s="88"/>
      <c r="G20" s="88"/>
      <c r="H20" s="88"/>
      <c r="I20" s="89"/>
      <c r="J20" s="88"/>
      <c r="K20" s="88"/>
      <c r="L20" s="88"/>
      <c r="M20" s="88"/>
      <c r="N20" s="88"/>
      <c r="O20" s="88"/>
      <c r="P20" s="88"/>
      <c r="Q20" s="88"/>
      <c r="R20" s="90"/>
      <c r="S20" s="85"/>
    </row>
    <row r="21" spans="1:19" ht="39.75" hidden="1" customHeight="1" thickBot="1" x14ac:dyDescent="0.3">
      <c r="A21" s="204"/>
      <c r="B21" s="70" t="s">
        <v>97</v>
      </c>
      <c r="C21" s="80" t="s">
        <v>23</v>
      </c>
      <c r="D21" s="86">
        <f t="shared" si="1"/>
        <v>0</v>
      </c>
      <c r="E21" s="87">
        <f t="shared" si="2"/>
        <v>0</v>
      </c>
      <c r="F21" s="88"/>
      <c r="G21" s="88"/>
      <c r="H21" s="88"/>
      <c r="I21" s="89"/>
      <c r="J21" s="88"/>
      <c r="K21" s="88"/>
      <c r="L21" s="88"/>
      <c r="M21" s="88"/>
      <c r="N21" s="88"/>
      <c r="O21" s="88"/>
      <c r="P21" s="88"/>
      <c r="Q21" s="88"/>
      <c r="R21" s="90">
        <f t="shared" si="0"/>
        <v>0</v>
      </c>
      <c r="S21" s="85">
        <f t="shared" si="3"/>
        <v>0</v>
      </c>
    </row>
    <row r="22" spans="1:19" ht="39.950000000000003" customHeight="1" thickBot="1" x14ac:dyDescent="0.3">
      <c r="A22" s="204"/>
      <c r="B22" s="70" t="s">
        <v>25</v>
      </c>
      <c r="C22" s="80" t="s">
        <v>23</v>
      </c>
      <c r="D22" s="86">
        <f t="shared" si="1"/>
        <v>3037596</v>
      </c>
      <c r="E22" s="87">
        <f t="shared" si="2"/>
        <v>1265669</v>
      </c>
      <c r="F22" s="88">
        <v>253133</v>
      </c>
      <c r="G22" s="88">
        <v>253134</v>
      </c>
      <c r="H22" s="88">
        <v>253134</v>
      </c>
      <c r="I22" s="89">
        <v>253134</v>
      </c>
      <c r="J22" s="88">
        <v>253134</v>
      </c>
      <c r="K22" s="88"/>
      <c r="L22" s="88"/>
      <c r="M22" s="88"/>
      <c r="N22" s="88"/>
      <c r="O22" s="88"/>
      <c r="P22" s="88"/>
      <c r="Q22" s="88"/>
      <c r="R22" s="90">
        <f t="shared" si="0"/>
        <v>1265669</v>
      </c>
      <c r="S22" s="85">
        <f t="shared" si="3"/>
        <v>0</v>
      </c>
    </row>
    <row r="23" spans="1:19" ht="39.950000000000003" customHeight="1" thickBot="1" x14ac:dyDescent="0.3">
      <c r="A23" s="204"/>
      <c r="B23" s="70" t="s">
        <v>98</v>
      </c>
      <c r="C23" s="80" t="s">
        <v>23</v>
      </c>
      <c r="D23" s="86">
        <f t="shared" si="1"/>
        <v>0</v>
      </c>
      <c r="E23" s="87"/>
      <c r="F23" s="88"/>
      <c r="G23" s="88"/>
      <c r="H23" s="88"/>
      <c r="I23" s="89"/>
      <c r="J23" s="88"/>
      <c r="K23" s="88"/>
      <c r="L23" s="88"/>
      <c r="M23" s="88"/>
      <c r="N23" s="88"/>
      <c r="O23" s="88"/>
      <c r="P23" s="88"/>
      <c r="Q23" s="88"/>
      <c r="R23" s="90">
        <f t="shared" si="0"/>
        <v>0</v>
      </c>
      <c r="S23" s="85">
        <f t="shared" si="3"/>
        <v>0</v>
      </c>
    </row>
    <row r="24" spans="1:19" ht="2.25" customHeight="1" thickBot="1" x14ac:dyDescent="0.3">
      <c r="A24" s="204"/>
      <c r="B24" s="70" t="s">
        <v>26</v>
      </c>
      <c r="C24" s="80" t="s">
        <v>23</v>
      </c>
      <c r="D24" s="86">
        <f t="shared" si="1"/>
        <v>0</v>
      </c>
      <c r="E24" s="87"/>
      <c r="F24" s="88"/>
      <c r="G24" s="88"/>
      <c r="H24" s="88"/>
      <c r="I24" s="89"/>
      <c r="J24" s="88"/>
      <c r="K24" s="88"/>
      <c r="L24" s="88"/>
      <c r="M24" s="88"/>
      <c r="N24" s="88"/>
      <c r="O24" s="88"/>
      <c r="P24" s="88"/>
      <c r="Q24" s="88"/>
      <c r="R24" s="90">
        <f t="shared" si="0"/>
        <v>0</v>
      </c>
      <c r="S24" s="85">
        <f t="shared" si="3"/>
        <v>0</v>
      </c>
    </row>
    <row r="25" spans="1:19" ht="39.75" hidden="1" customHeight="1" thickBot="1" x14ac:dyDescent="0.3">
      <c r="A25" s="204"/>
      <c r="B25" s="70" t="s">
        <v>99</v>
      </c>
      <c r="C25" s="80"/>
      <c r="D25" s="86"/>
      <c r="E25" s="87"/>
      <c r="F25" s="88"/>
      <c r="G25" s="88"/>
      <c r="H25" s="88"/>
      <c r="I25" s="89"/>
      <c r="J25" s="88"/>
      <c r="K25" s="88"/>
      <c r="L25" s="88"/>
      <c r="M25" s="88"/>
      <c r="N25" s="88"/>
      <c r="O25" s="88"/>
      <c r="P25" s="88"/>
      <c r="Q25" s="88"/>
      <c r="R25" s="90">
        <f t="shared" si="0"/>
        <v>0</v>
      </c>
      <c r="S25" s="85">
        <f t="shared" si="3"/>
        <v>0</v>
      </c>
    </row>
    <row r="26" spans="1:19" ht="39.75" hidden="1" customHeight="1" thickBot="1" x14ac:dyDescent="0.3">
      <c r="A26" s="204"/>
      <c r="B26" s="70" t="s">
        <v>100</v>
      </c>
      <c r="C26" s="80"/>
      <c r="D26" s="86"/>
      <c r="E26" s="87"/>
      <c r="F26" s="88"/>
      <c r="G26" s="88"/>
      <c r="H26" s="88"/>
      <c r="I26" s="89"/>
      <c r="J26" s="88"/>
      <c r="K26" s="88"/>
      <c r="L26" s="88"/>
      <c r="M26" s="88"/>
      <c r="N26" s="88"/>
      <c r="O26" s="88"/>
      <c r="P26" s="88"/>
      <c r="Q26" s="88"/>
      <c r="R26" s="90">
        <f t="shared" si="0"/>
        <v>0</v>
      </c>
      <c r="S26" s="85">
        <f t="shared" si="3"/>
        <v>0</v>
      </c>
    </row>
    <row r="27" spans="1:19" ht="39.75" hidden="1" customHeight="1" thickBot="1" x14ac:dyDescent="0.3">
      <c r="A27" s="204"/>
      <c r="B27" s="70" t="s">
        <v>101</v>
      </c>
      <c r="C27" s="80"/>
      <c r="D27" s="86"/>
      <c r="E27" s="87"/>
      <c r="F27" s="88"/>
      <c r="G27" s="88"/>
      <c r="H27" s="88"/>
      <c r="I27" s="89"/>
      <c r="J27" s="88"/>
      <c r="K27" s="88"/>
      <c r="L27" s="88"/>
      <c r="M27" s="88"/>
      <c r="N27" s="88"/>
      <c r="O27" s="88"/>
      <c r="P27" s="88"/>
      <c r="Q27" s="88"/>
      <c r="R27" s="90">
        <f t="shared" si="0"/>
        <v>0</v>
      </c>
      <c r="S27" s="85">
        <f t="shared" si="3"/>
        <v>0</v>
      </c>
    </row>
    <row r="28" spans="1:19" ht="39.75" hidden="1" customHeight="1" thickBot="1" x14ac:dyDescent="0.3">
      <c r="A28" s="204"/>
      <c r="B28" s="70" t="s">
        <v>102</v>
      </c>
      <c r="C28" s="80"/>
      <c r="D28" s="86"/>
      <c r="E28" s="87"/>
      <c r="F28" s="88"/>
      <c r="G28" s="88"/>
      <c r="H28" s="88"/>
      <c r="I28" s="89"/>
      <c r="J28" s="88"/>
      <c r="K28" s="88"/>
      <c r="L28" s="88"/>
      <c r="M28" s="88"/>
      <c r="N28" s="88"/>
      <c r="O28" s="88"/>
      <c r="P28" s="88"/>
      <c r="Q28" s="88"/>
      <c r="R28" s="90">
        <f t="shared" si="0"/>
        <v>0</v>
      </c>
      <c r="S28" s="85">
        <f t="shared" si="3"/>
        <v>0</v>
      </c>
    </row>
    <row r="29" spans="1:19" ht="39.75" hidden="1" customHeight="1" thickBot="1" x14ac:dyDescent="0.3">
      <c r="A29" s="204"/>
      <c r="B29" s="70" t="s">
        <v>103</v>
      </c>
      <c r="C29" s="80"/>
      <c r="D29" s="86"/>
      <c r="E29" s="87"/>
      <c r="F29" s="88"/>
      <c r="G29" s="88"/>
      <c r="H29" s="88"/>
      <c r="I29" s="89"/>
      <c r="J29" s="88"/>
      <c r="K29" s="88"/>
      <c r="L29" s="88"/>
      <c r="M29" s="88"/>
      <c r="N29" s="88"/>
      <c r="O29" s="88"/>
      <c r="P29" s="88"/>
      <c r="Q29" s="88"/>
      <c r="R29" s="90">
        <f t="shared" si="0"/>
        <v>0</v>
      </c>
      <c r="S29" s="85">
        <f t="shared" si="3"/>
        <v>0</v>
      </c>
    </row>
    <row r="30" spans="1:19" ht="39.75" hidden="1" customHeight="1" thickBot="1" x14ac:dyDescent="0.3">
      <c r="A30" s="204"/>
      <c r="B30" s="70" t="s">
        <v>72</v>
      </c>
      <c r="C30" s="80"/>
      <c r="D30" s="86"/>
      <c r="E30" s="87"/>
      <c r="F30" s="88"/>
      <c r="G30" s="88"/>
      <c r="H30" s="88"/>
      <c r="I30" s="89"/>
      <c r="J30" s="88"/>
      <c r="K30" s="88"/>
      <c r="L30" s="88"/>
      <c r="M30" s="88"/>
      <c r="N30" s="88"/>
      <c r="O30" s="88"/>
      <c r="P30" s="88"/>
      <c r="Q30" s="88"/>
      <c r="R30" s="90">
        <f t="shared" si="0"/>
        <v>0</v>
      </c>
      <c r="S30" s="85">
        <f t="shared" si="3"/>
        <v>0</v>
      </c>
    </row>
    <row r="31" spans="1:19" ht="39.950000000000003" customHeight="1" thickBot="1" x14ac:dyDescent="0.3">
      <c r="A31" s="204"/>
      <c r="B31" s="70" t="s">
        <v>27</v>
      </c>
      <c r="C31" s="80">
        <v>1588</v>
      </c>
      <c r="D31" s="86">
        <v>10268203</v>
      </c>
      <c r="E31" s="87">
        <f>+I31</f>
        <v>5134101</v>
      </c>
      <c r="F31" s="88"/>
      <c r="G31" s="88"/>
      <c r="H31" s="88"/>
      <c r="I31" s="89">
        <v>5134101</v>
      </c>
      <c r="J31" s="88"/>
      <c r="K31" s="88"/>
      <c r="L31" s="88"/>
      <c r="M31" s="88"/>
      <c r="N31" s="88"/>
      <c r="O31" s="88"/>
      <c r="P31" s="88"/>
      <c r="Q31" s="88"/>
      <c r="R31" s="90">
        <f t="shared" si="0"/>
        <v>5134101</v>
      </c>
      <c r="S31" s="85">
        <f t="shared" si="3"/>
        <v>0</v>
      </c>
    </row>
    <row r="32" spans="1:19" ht="39.75" customHeight="1" thickBot="1" x14ac:dyDescent="0.3">
      <c r="A32" s="204"/>
      <c r="B32" s="70" t="s">
        <v>79</v>
      </c>
      <c r="C32" s="80"/>
      <c r="D32" s="86"/>
      <c r="E32" s="87"/>
      <c r="F32" s="88"/>
      <c r="G32" s="88"/>
      <c r="H32" s="88"/>
      <c r="I32" s="89"/>
      <c r="J32" s="88"/>
      <c r="K32" s="88"/>
      <c r="L32" s="88"/>
      <c r="M32" s="88"/>
      <c r="N32" s="88"/>
      <c r="O32" s="88"/>
      <c r="P32" s="88"/>
      <c r="Q32" s="88"/>
      <c r="R32" s="90">
        <f t="shared" si="0"/>
        <v>0</v>
      </c>
      <c r="S32" s="85">
        <f t="shared" si="3"/>
        <v>0</v>
      </c>
    </row>
    <row r="33" spans="1:19" ht="2.25" customHeight="1" thickBot="1" x14ac:dyDescent="0.3">
      <c r="A33" s="204"/>
      <c r="B33" s="70" t="s">
        <v>80</v>
      </c>
      <c r="C33" s="80" t="s">
        <v>23</v>
      </c>
      <c r="D33" s="86"/>
      <c r="E33" s="87"/>
      <c r="F33" s="88"/>
      <c r="G33" s="88"/>
      <c r="H33" s="88"/>
      <c r="I33" s="89"/>
      <c r="J33" s="88"/>
      <c r="K33" s="88"/>
      <c r="L33" s="88"/>
      <c r="M33" s="88"/>
      <c r="N33" s="88"/>
      <c r="O33" s="88"/>
      <c r="P33" s="88"/>
      <c r="Q33" s="88"/>
      <c r="R33" s="90">
        <f t="shared" si="0"/>
        <v>0</v>
      </c>
      <c r="S33" s="85">
        <f t="shared" si="3"/>
        <v>0</v>
      </c>
    </row>
    <row r="34" spans="1:19" ht="39.75" hidden="1" customHeight="1" thickBot="1" x14ac:dyDescent="0.3">
      <c r="A34" s="204"/>
      <c r="B34" s="70" t="s">
        <v>57</v>
      </c>
      <c r="C34" s="80" t="s">
        <v>23</v>
      </c>
      <c r="D34" s="86"/>
      <c r="E34" s="87"/>
      <c r="F34" s="88"/>
      <c r="G34" s="88"/>
      <c r="H34" s="88"/>
      <c r="I34" s="89"/>
      <c r="J34" s="88"/>
      <c r="K34" s="88"/>
      <c r="L34" s="88"/>
      <c r="M34" s="88"/>
      <c r="N34" s="88"/>
      <c r="O34" s="88"/>
      <c r="P34" s="88"/>
      <c r="Q34" s="88"/>
      <c r="R34" s="90">
        <f t="shared" si="0"/>
        <v>0</v>
      </c>
      <c r="S34" s="85">
        <f t="shared" si="3"/>
        <v>0</v>
      </c>
    </row>
    <row r="35" spans="1:19" ht="39.75" hidden="1" customHeight="1" thickBot="1" x14ac:dyDescent="0.3">
      <c r="A35" s="204"/>
      <c r="B35" s="70" t="s">
        <v>104</v>
      </c>
      <c r="C35" s="80" t="s">
        <v>23</v>
      </c>
      <c r="D35" s="86"/>
      <c r="E35" s="87"/>
      <c r="F35" s="88"/>
      <c r="G35" s="88"/>
      <c r="H35" s="88"/>
      <c r="I35" s="89"/>
      <c r="J35" s="88"/>
      <c r="K35" s="88"/>
      <c r="L35" s="88"/>
      <c r="M35" s="88"/>
      <c r="N35" s="88"/>
      <c r="O35" s="88"/>
      <c r="P35" s="88"/>
      <c r="Q35" s="88"/>
      <c r="R35" s="90">
        <f t="shared" si="0"/>
        <v>0</v>
      </c>
      <c r="S35" s="85">
        <f t="shared" si="3"/>
        <v>0</v>
      </c>
    </row>
    <row r="36" spans="1:19" ht="39.75" hidden="1" customHeight="1" thickBot="1" x14ac:dyDescent="0.3">
      <c r="A36" s="204"/>
      <c r="B36" s="70" t="s">
        <v>105</v>
      </c>
      <c r="C36" s="80"/>
      <c r="D36" s="86"/>
      <c r="E36" s="87"/>
      <c r="F36" s="88"/>
      <c r="G36" s="88"/>
      <c r="H36" s="88"/>
      <c r="I36" s="89"/>
      <c r="J36" s="88"/>
      <c r="K36" s="88"/>
      <c r="L36" s="88"/>
      <c r="M36" s="88"/>
      <c r="N36" s="88"/>
      <c r="O36" s="88"/>
      <c r="P36" s="88"/>
      <c r="Q36" s="88"/>
      <c r="R36" s="90">
        <f t="shared" si="0"/>
        <v>0</v>
      </c>
      <c r="S36" s="85">
        <f t="shared" si="3"/>
        <v>0</v>
      </c>
    </row>
    <row r="37" spans="1:19" ht="39.75" hidden="1" customHeight="1" thickBot="1" x14ac:dyDescent="0.3">
      <c r="A37" s="204"/>
      <c r="B37" s="70" t="s">
        <v>106</v>
      </c>
      <c r="C37" s="80"/>
      <c r="D37" s="86"/>
      <c r="E37" s="87"/>
      <c r="F37" s="88"/>
      <c r="G37" s="88"/>
      <c r="H37" s="88"/>
      <c r="I37" s="89"/>
      <c r="J37" s="88"/>
      <c r="K37" s="88"/>
      <c r="L37" s="88"/>
      <c r="M37" s="88"/>
      <c r="N37" s="88"/>
      <c r="O37" s="88"/>
      <c r="P37" s="88"/>
      <c r="Q37" s="88"/>
      <c r="R37" s="90">
        <f t="shared" si="0"/>
        <v>0</v>
      </c>
      <c r="S37" s="85">
        <f t="shared" si="3"/>
        <v>0</v>
      </c>
    </row>
    <row r="38" spans="1:19" ht="39.75" hidden="1" customHeight="1" thickBot="1" x14ac:dyDescent="0.3">
      <c r="A38" s="204"/>
      <c r="B38" s="70" t="s">
        <v>107</v>
      </c>
      <c r="C38" s="80"/>
      <c r="D38" s="86"/>
      <c r="E38" s="87"/>
      <c r="F38" s="88"/>
      <c r="G38" s="88"/>
      <c r="H38" s="88"/>
      <c r="I38" s="89"/>
      <c r="J38" s="88"/>
      <c r="K38" s="88"/>
      <c r="L38" s="88"/>
      <c r="M38" s="88"/>
      <c r="N38" s="88"/>
      <c r="O38" s="88"/>
      <c r="P38" s="88"/>
      <c r="Q38" s="88"/>
      <c r="R38" s="90">
        <f t="shared" si="0"/>
        <v>0</v>
      </c>
      <c r="S38" s="85">
        <f t="shared" si="3"/>
        <v>0</v>
      </c>
    </row>
    <row r="39" spans="1:19" ht="39.75" hidden="1" customHeight="1" thickBot="1" x14ac:dyDescent="0.3">
      <c r="A39" s="204"/>
      <c r="B39" s="70" t="s">
        <v>58</v>
      </c>
      <c r="C39" s="80"/>
      <c r="D39" s="86"/>
      <c r="E39" s="87"/>
      <c r="F39" s="88"/>
      <c r="G39" s="113"/>
      <c r="H39" s="88"/>
      <c r="I39" s="89"/>
      <c r="J39" s="88"/>
      <c r="K39" s="88"/>
      <c r="L39" s="88"/>
      <c r="M39" s="88"/>
      <c r="N39" s="88"/>
      <c r="O39" s="88"/>
      <c r="P39" s="88"/>
      <c r="Q39" s="88"/>
      <c r="R39" s="90">
        <f t="shared" si="0"/>
        <v>0</v>
      </c>
      <c r="S39" s="85">
        <f t="shared" si="3"/>
        <v>0</v>
      </c>
    </row>
    <row r="40" spans="1:19" ht="39.75" hidden="1" customHeight="1" thickBot="1" x14ac:dyDescent="0.3">
      <c r="A40" s="204"/>
      <c r="B40" s="70" t="s">
        <v>108</v>
      </c>
      <c r="C40" s="80" t="s">
        <v>23</v>
      </c>
      <c r="D40" s="86"/>
      <c r="E40" s="87"/>
      <c r="F40" s="88"/>
      <c r="G40" s="113"/>
      <c r="H40" s="88"/>
      <c r="I40" s="89"/>
      <c r="J40" s="88"/>
      <c r="K40" s="88"/>
      <c r="L40" s="88"/>
      <c r="M40" s="88"/>
      <c r="N40" s="88"/>
      <c r="O40" s="88"/>
      <c r="P40" s="88"/>
      <c r="Q40" s="88"/>
      <c r="R40" s="90">
        <f t="shared" si="0"/>
        <v>0</v>
      </c>
      <c r="S40" s="85">
        <f t="shared" si="3"/>
        <v>0</v>
      </c>
    </row>
    <row r="41" spans="1:19" ht="39.75" hidden="1" customHeight="1" thickBot="1" x14ac:dyDescent="0.3">
      <c r="A41" s="204"/>
      <c r="B41" s="70" t="s">
        <v>59</v>
      </c>
      <c r="C41" s="80" t="s">
        <v>23</v>
      </c>
      <c r="D41" s="86"/>
      <c r="E41" s="87"/>
      <c r="F41" s="88"/>
      <c r="G41" s="88"/>
      <c r="H41" s="88"/>
      <c r="I41" s="89"/>
      <c r="J41" s="88"/>
      <c r="K41" s="88"/>
      <c r="L41" s="88"/>
      <c r="M41" s="88"/>
      <c r="N41" s="88"/>
      <c r="O41" s="88"/>
      <c r="P41" s="88"/>
      <c r="Q41" s="88"/>
      <c r="R41" s="90">
        <f t="shared" si="0"/>
        <v>0</v>
      </c>
      <c r="S41" s="85">
        <f t="shared" si="3"/>
        <v>0</v>
      </c>
    </row>
    <row r="42" spans="1:19" ht="39.75" hidden="1" customHeight="1" thickBot="1" x14ac:dyDescent="0.3">
      <c r="A42" s="204"/>
      <c r="B42" s="70" t="s">
        <v>109</v>
      </c>
      <c r="C42" s="80" t="s">
        <v>23</v>
      </c>
      <c r="D42" s="86"/>
      <c r="E42" s="87"/>
      <c r="F42" s="88"/>
      <c r="G42" s="88"/>
      <c r="H42" s="88"/>
      <c r="I42" s="89"/>
      <c r="J42" s="88"/>
      <c r="K42" s="88"/>
      <c r="L42" s="88"/>
      <c r="M42" s="88"/>
      <c r="N42" s="88"/>
      <c r="O42" s="88"/>
      <c r="P42" s="88"/>
      <c r="Q42" s="88"/>
      <c r="R42" s="90">
        <f t="shared" si="0"/>
        <v>0</v>
      </c>
      <c r="S42" s="85">
        <f t="shared" si="3"/>
        <v>0</v>
      </c>
    </row>
    <row r="43" spans="1:19" ht="39.75" hidden="1" customHeight="1" thickBot="1" x14ac:dyDescent="0.3">
      <c r="A43" s="204"/>
      <c r="B43" s="70" t="s">
        <v>110</v>
      </c>
      <c r="C43" s="80"/>
      <c r="D43" s="86"/>
      <c r="E43" s="87"/>
      <c r="F43" s="88"/>
      <c r="G43" s="88"/>
      <c r="H43" s="88"/>
      <c r="I43" s="89"/>
      <c r="J43" s="88"/>
      <c r="K43" s="88"/>
      <c r="L43" s="88"/>
      <c r="M43" s="88"/>
      <c r="N43" s="88"/>
      <c r="O43" s="88"/>
      <c r="P43" s="88"/>
      <c r="Q43" s="88"/>
      <c r="R43" s="90">
        <f t="shared" si="0"/>
        <v>0</v>
      </c>
      <c r="S43" s="85">
        <f t="shared" si="3"/>
        <v>0</v>
      </c>
    </row>
    <row r="44" spans="1:19" ht="39.75" hidden="1" customHeight="1" thickBot="1" x14ac:dyDescent="0.3">
      <c r="A44" s="204"/>
      <c r="B44" s="70" t="s">
        <v>60</v>
      </c>
      <c r="C44" s="80"/>
      <c r="D44" s="86"/>
      <c r="E44" s="87"/>
      <c r="F44" s="88"/>
      <c r="G44" s="88"/>
      <c r="H44" s="88"/>
      <c r="I44" s="89"/>
      <c r="J44" s="88"/>
      <c r="K44" s="88"/>
      <c r="L44" s="88"/>
      <c r="M44" s="88"/>
      <c r="N44" s="88"/>
      <c r="O44" s="88"/>
      <c r="P44" s="88"/>
      <c r="Q44" s="88"/>
      <c r="R44" s="90">
        <f t="shared" si="0"/>
        <v>0</v>
      </c>
      <c r="S44" s="85">
        <f t="shared" si="3"/>
        <v>0</v>
      </c>
    </row>
    <row r="45" spans="1:19" ht="39.75" hidden="1" customHeight="1" thickBot="1" x14ac:dyDescent="0.3">
      <c r="A45" s="204"/>
      <c r="B45" s="70" t="s">
        <v>111</v>
      </c>
      <c r="C45" s="80"/>
      <c r="D45" s="86"/>
      <c r="E45" s="87"/>
      <c r="F45" s="88"/>
      <c r="G45" s="88"/>
      <c r="H45" s="88"/>
      <c r="I45" s="89"/>
      <c r="J45" s="88"/>
      <c r="K45" s="88"/>
      <c r="L45" s="88"/>
      <c r="M45" s="88"/>
      <c r="N45" s="88"/>
      <c r="O45" s="88"/>
      <c r="P45" s="88"/>
      <c r="Q45" s="88"/>
      <c r="R45" s="90">
        <f t="shared" si="0"/>
        <v>0</v>
      </c>
      <c r="S45" s="85">
        <f t="shared" si="3"/>
        <v>0</v>
      </c>
    </row>
    <row r="46" spans="1:19" ht="39.950000000000003" customHeight="1" thickBot="1" x14ac:dyDescent="0.3">
      <c r="A46" s="204"/>
      <c r="B46" s="70" t="s">
        <v>61</v>
      </c>
      <c r="C46" s="80">
        <v>1576</v>
      </c>
      <c r="D46" s="114">
        <v>627200</v>
      </c>
      <c r="E46" s="87">
        <f>+I46</f>
        <v>439040</v>
      </c>
      <c r="F46" s="88"/>
      <c r="G46" s="88"/>
      <c r="H46" s="88"/>
      <c r="I46" s="89">
        <v>439040</v>
      </c>
      <c r="J46" s="88"/>
      <c r="K46" s="88"/>
      <c r="L46" s="88"/>
      <c r="M46" s="88"/>
      <c r="N46" s="88"/>
      <c r="O46" s="88"/>
      <c r="P46" s="88"/>
      <c r="Q46" s="88"/>
      <c r="R46" s="90">
        <f t="shared" si="0"/>
        <v>439040</v>
      </c>
      <c r="S46" s="85">
        <f t="shared" si="3"/>
        <v>0</v>
      </c>
    </row>
    <row r="47" spans="1:19" ht="39.950000000000003" customHeight="1" thickBot="1" x14ac:dyDescent="0.3">
      <c r="A47" s="204"/>
      <c r="B47" s="70" t="s">
        <v>62</v>
      </c>
      <c r="C47" s="80">
        <v>1576</v>
      </c>
      <c r="D47" s="114">
        <v>16128295</v>
      </c>
      <c r="E47" s="87">
        <f>+I47</f>
        <v>11289806.5</v>
      </c>
      <c r="F47" s="88"/>
      <c r="G47" s="88"/>
      <c r="H47" s="88"/>
      <c r="I47" s="89">
        <v>11289806.5</v>
      </c>
      <c r="J47" s="88"/>
      <c r="K47" s="88"/>
      <c r="L47" s="88"/>
      <c r="M47" s="88"/>
      <c r="N47" s="88"/>
      <c r="O47" s="88"/>
      <c r="P47" s="88"/>
      <c r="Q47" s="88"/>
      <c r="R47" s="90">
        <f t="shared" si="0"/>
        <v>11289806.5</v>
      </c>
      <c r="S47" s="85">
        <f t="shared" si="3"/>
        <v>0</v>
      </c>
    </row>
    <row r="48" spans="1:19" ht="36" customHeight="1" thickBot="1" x14ac:dyDescent="0.3">
      <c r="A48" s="204"/>
      <c r="B48" s="70" t="s">
        <v>112</v>
      </c>
      <c r="C48" s="80"/>
      <c r="D48" s="114"/>
      <c r="E48" s="87"/>
      <c r="F48" s="88"/>
      <c r="G48" s="88"/>
      <c r="H48" s="88"/>
      <c r="I48" s="89"/>
      <c r="J48" s="88"/>
      <c r="K48" s="88"/>
      <c r="L48" s="88"/>
      <c r="M48" s="88"/>
      <c r="N48" s="88"/>
      <c r="O48" s="88"/>
      <c r="P48" s="88"/>
      <c r="Q48" s="88"/>
      <c r="R48" s="90"/>
      <c r="S48" s="85"/>
    </row>
    <row r="49" spans="1:19" ht="39.75" hidden="1" customHeight="1" thickBot="1" x14ac:dyDescent="0.3">
      <c r="A49" s="204"/>
      <c r="B49" s="70" t="s">
        <v>113</v>
      </c>
      <c r="C49" s="80"/>
      <c r="D49" s="114"/>
      <c r="E49" s="87"/>
      <c r="F49" s="88"/>
      <c r="G49" s="88"/>
      <c r="H49" s="88"/>
      <c r="I49" s="89"/>
      <c r="J49" s="88"/>
      <c r="K49" s="88"/>
      <c r="L49" s="88"/>
      <c r="M49" s="88"/>
      <c r="N49" s="88"/>
      <c r="O49" s="88"/>
      <c r="P49" s="88"/>
      <c r="Q49" s="88"/>
      <c r="R49" s="90">
        <f t="shared" si="0"/>
        <v>0</v>
      </c>
      <c r="S49" s="85">
        <f t="shared" si="3"/>
        <v>0</v>
      </c>
    </row>
    <row r="50" spans="1:19" ht="39.75" hidden="1" customHeight="1" thickBot="1" x14ac:dyDescent="0.3">
      <c r="A50" s="204"/>
      <c r="B50" s="70" t="s">
        <v>114</v>
      </c>
      <c r="C50" s="80"/>
      <c r="D50" s="86"/>
      <c r="E50" s="87"/>
      <c r="F50" s="88"/>
      <c r="G50" s="88"/>
      <c r="H50" s="88"/>
      <c r="I50" s="89"/>
      <c r="J50" s="88"/>
      <c r="K50" s="88"/>
      <c r="L50" s="88"/>
      <c r="M50" s="88"/>
      <c r="N50" s="88"/>
      <c r="O50" s="88"/>
      <c r="P50" s="88"/>
      <c r="Q50" s="88"/>
      <c r="R50" s="90">
        <f t="shared" si="0"/>
        <v>0</v>
      </c>
      <c r="S50" s="85">
        <f t="shared" si="3"/>
        <v>0</v>
      </c>
    </row>
    <row r="51" spans="1:19" ht="39.75" hidden="1" customHeight="1" thickBot="1" x14ac:dyDescent="0.3">
      <c r="A51" s="204"/>
      <c r="B51" s="70" t="s">
        <v>115</v>
      </c>
      <c r="C51" s="80"/>
      <c r="D51" s="86"/>
      <c r="E51" s="87"/>
      <c r="F51" s="88"/>
      <c r="G51" s="88"/>
      <c r="H51" s="88"/>
      <c r="I51" s="89"/>
      <c r="J51" s="88"/>
      <c r="K51" s="88"/>
      <c r="L51" s="88"/>
      <c r="M51" s="88"/>
      <c r="N51" s="88"/>
      <c r="O51" s="88"/>
      <c r="P51" s="88"/>
      <c r="Q51" s="88"/>
      <c r="R51" s="90">
        <f t="shared" si="0"/>
        <v>0</v>
      </c>
      <c r="S51" s="85">
        <f t="shared" si="3"/>
        <v>0</v>
      </c>
    </row>
    <row r="52" spans="1:19" ht="39.75" hidden="1" customHeight="1" thickBot="1" x14ac:dyDescent="0.3">
      <c r="A52" s="204"/>
      <c r="B52" s="70" t="s">
        <v>116</v>
      </c>
      <c r="C52" s="80"/>
      <c r="D52" s="86"/>
      <c r="E52" s="87"/>
      <c r="F52" s="88"/>
      <c r="G52" s="88"/>
      <c r="H52" s="88"/>
      <c r="I52" s="89"/>
      <c r="J52" s="88"/>
      <c r="K52" s="88"/>
      <c r="L52" s="88"/>
      <c r="M52" s="88"/>
      <c r="N52" s="88"/>
      <c r="O52" s="88"/>
      <c r="P52" s="88"/>
      <c r="Q52" s="88"/>
      <c r="R52" s="90">
        <f t="shared" si="0"/>
        <v>0</v>
      </c>
      <c r="S52" s="85">
        <f t="shared" si="3"/>
        <v>0</v>
      </c>
    </row>
    <row r="53" spans="1:19" ht="39.75" hidden="1" customHeight="1" thickBot="1" x14ac:dyDescent="0.3">
      <c r="A53" s="204"/>
      <c r="B53" s="70" t="s">
        <v>117</v>
      </c>
      <c r="C53" s="80"/>
      <c r="D53" s="86"/>
      <c r="E53" s="87"/>
      <c r="F53" s="88"/>
      <c r="G53" s="88"/>
      <c r="H53" s="88"/>
      <c r="I53" s="89"/>
      <c r="J53" s="88"/>
      <c r="K53" s="88"/>
      <c r="L53" s="88"/>
      <c r="M53" s="88"/>
      <c r="N53" s="88"/>
      <c r="O53" s="88"/>
      <c r="P53" s="88"/>
      <c r="Q53" s="88"/>
      <c r="R53" s="90">
        <f t="shared" si="0"/>
        <v>0</v>
      </c>
      <c r="S53" s="85">
        <f t="shared" si="3"/>
        <v>0</v>
      </c>
    </row>
    <row r="54" spans="1:19" ht="39.75" hidden="1" customHeight="1" thickBot="1" x14ac:dyDescent="0.3">
      <c r="A54" s="204"/>
      <c r="B54" s="70" t="s">
        <v>118</v>
      </c>
      <c r="C54" s="80"/>
      <c r="D54" s="86"/>
      <c r="E54" s="87"/>
      <c r="F54" s="88"/>
      <c r="G54" s="88"/>
      <c r="H54" s="88"/>
      <c r="I54" s="89"/>
      <c r="J54" s="88"/>
      <c r="K54" s="88"/>
      <c r="L54" s="88"/>
      <c r="M54" s="88"/>
      <c r="N54" s="88"/>
      <c r="O54" s="88"/>
      <c r="P54" s="88"/>
      <c r="Q54" s="88"/>
      <c r="R54" s="90">
        <f t="shared" si="0"/>
        <v>0</v>
      </c>
      <c r="S54" s="85">
        <f t="shared" si="3"/>
        <v>0</v>
      </c>
    </row>
    <row r="55" spans="1:19" ht="39.75" hidden="1" customHeight="1" thickBot="1" x14ac:dyDescent="0.3">
      <c r="A55" s="204"/>
      <c r="B55" s="70" t="s">
        <v>119</v>
      </c>
      <c r="C55" s="80"/>
      <c r="D55" s="92"/>
      <c r="E55" s="87"/>
      <c r="F55" s="88"/>
      <c r="G55" s="88"/>
      <c r="H55" s="88"/>
      <c r="I55" s="89"/>
      <c r="J55" s="88"/>
      <c r="K55" s="88"/>
      <c r="L55" s="88"/>
      <c r="M55" s="88"/>
      <c r="N55" s="88"/>
      <c r="O55" s="88"/>
      <c r="P55" s="88"/>
      <c r="Q55" s="88"/>
      <c r="R55" s="90">
        <f t="shared" si="0"/>
        <v>0</v>
      </c>
      <c r="S55" s="85">
        <f t="shared" si="3"/>
        <v>0</v>
      </c>
    </row>
    <row r="56" spans="1:19" ht="39.950000000000003" customHeight="1" thickBot="1" x14ac:dyDescent="0.3">
      <c r="A56" s="204"/>
      <c r="B56" s="70" t="s">
        <v>28</v>
      </c>
      <c r="C56" s="80">
        <v>1590</v>
      </c>
      <c r="D56" s="115">
        <v>98839</v>
      </c>
      <c r="E56" s="87">
        <f>+I56</f>
        <v>69187.299999999988</v>
      </c>
      <c r="F56" s="88"/>
      <c r="G56" s="88"/>
      <c r="H56" s="88"/>
      <c r="I56" s="89">
        <v>69187.299999999988</v>
      </c>
      <c r="J56" s="88"/>
      <c r="K56" s="88"/>
      <c r="L56" s="88"/>
      <c r="M56" s="88"/>
      <c r="N56" s="88"/>
      <c r="O56" s="88"/>
      <c r="P56" s="88"/>
      <c r="Q56" s="88"/>
      <c r="R56" s="90">
        <f t="shared" si="0"/>
        <v>69187.299999999988</v>
      </c>
      <c r="S56" s="85">
        <f t="shared" si="3"/>
        <v>0</v>
      </c>
    </row>
    <row r="57" spans="1:19" ht="39.950000000000003" customHeight="1" thickBot="1" x14ac:dyDescent="0.3">
      <c r="A57" s="204"/>
      <c r="B57" s="70" t="s">
        <v>29</v>
      </c>
      <c r="C57" s="80">
        <v>1590</v>
      </c>
      <c r="D57" s="86">
        <v>4167450</v>
      </c>
      <c r="E57" s="87">
        <f>+I57</f>
        <v>2917215</v>
      </c>
      <c r="F57" s="88"/>
      <c r="G57" s="88"/>
      <c r="H57" s="88"/>
      <c r="I57" s="89">
        <v>2917215</v>
      </c>
      <c r="J57" s="88"/>
      <c r="K57" s="88"/>
      <c r="L57" s="88"/>
      <c r="M57" s="88"/>
      <c r="N57" s="88"/>
      <c r="O57" s="88"/>
      <c r="P57" s="88"/>
      <c r="Q57" s="88"/>
      <c r="R57" s="90">
        <f t="shared" si="0"/>
        <v>2917215</v>
      </c>
      <c r="S57" s="85">
        <f t="shared" si="3"/>
        <v>0</v>
      </c>
    </row>
    <row r="58" spans="1:19" ht="39" customHeight="1" thickBot="1" x14ac:dyDescent="0.3">
      <c r="A58" s="204"/>
      <c r="B58" s="70" t="s">
        <v>120</v>
      </c>
      <c r="C58" s="80"/>
      <c r="D58" s="114"/>
      <c r="E58" s="87"/>
      <c r="F58" s="88"/>
      <c r="G58" s="88"/>
      <c r="H58" s="88"/>
      <c r="I58" s="89"/>
      <c r="J58" s="88"/>
      <c r="K58" s="88"/>
      <c r="L58" s="88"/>
      <c r="M58" s="88"/>
      <c r="N58" s="88"/>
      <c r="O58" s="88"/>
      <c r="P58" s="88"/>
      <c r="Q58" s="88"/>
      <c r="R58" s="90">
        <f t="shared" si="0"/>
        <v>0</v>
      </c>
      <c r="S58" s="85">
        <f t="shared" si="3"/>
        <v>0</v>
      </c>
    </row>
    <row r="59" spans="1:19" ht="39.75" hidden="1" customHeight="1" thickBot="1" x14ac:dyDescent="0.3">
      <c r="A59" s="204"/>
      <c r="B59" s="70" t="s">
        <v>121</v>
      </c>
      <c r="C59" s="80"/>
      <c r="D59" s="92"/>
      <c r="E59" s="87"/>
      <c r="F59" s="88"/>
      <c r="G59" s="88"/>
      <c r="H59" s="88"/>
      <c r="I59" s="89"/>
      <c r="J59" s="88"/>
      <c r="K59" s="88"/>
      <c r="L59" s="88"/>
      <c r="M59" s="88"/>
      <c r="N59" s="88"/>
      <c r="O59" s="88"/>
      <c r="P59" s="88"/>
      <c r="Q59" s="88"/>
      <c r="R59" s="90">
        <f t="shared" si="0"/>
        <v>0</v>
      </c>
      <c r="S59" s="85">
        <f t="shared" si="3"/>
        <v>0</v>
      </c>
    </row>
    <row r="60" spans="1:19" ht="39.75" hidden="1" customHeight="1" thickBot="1" x14ac:dyDescent="0.3">
      <c r="A60" s="204"/>
      <c r="B60" s="70" t="s">
        <v>122</v>
      </c>
      <c r="C60" s="80"/>
      <c r="D60" s="92"/>
      <c r="E60" s="87"/>
      <c r="F60" s="88"/>
      <c r="G60" s="88"/>
      <c r="H60" s="88"/>
      <c r="I60" s="89"/>
      <c r="J60" s="88"/>
      <c r="K60" s="88"/>
      <c r="L60" s="88"/>
      <c r="M60" s="88"/>
      <c r="N60" s="88"/>
      <c r="O60" s="88"/>
      <c r="P60" s="88"/>
      <c r="Q60" s="88"/>
      <c r="R60" s="90">
        <f t="shared" si="0"/>
        <v>0</v>
      </c>
      <c r="S60" s="85">
        <f t="shared" si="3"/>
        <v>0</v>
      </c>
    </row>
    <row r="61" spans="1:19" ht="39.75" hidden="1" customHeight="1" thickBot="1" x14ac:dyDescent="0.3">
      <c r="A61" s="204"/>
      <c r="B61" s="70" t="s">
        <v>123</v>
      </c>
      <c r="C61" s="80"/>
      <c r="D61" s="93"/>
      <c r="E61" s="87"/>
      <c r="F61" s="88"/>
      <c r="G61" s="88"/>
      <c r="H61" s="88"/>
      <c r="I61" s="89"/>
      <c r="J61" s="88"/>
      <c r="K61" s="88"/>
      <c r="L61" s="88"/>
      <c r="M61" s="88"/>
      <c r="N61" s="88"/>
      <c r="O61" s="88"/>
      <c r="P61" s="88"/>
      <c r="Q61" s="88"/>
      <c r="R61" s="90">
        <f t="shared" si="0"/>
        <v>0</v>
      </c>
      <c r="S61" s="85">
        <f t="shared" si="3"/>
        <v>0</v>
      </c>
    </row>
    <row r="62" spans="1:19" ht="39.950000000000003" customHeight="1" thickBot="1" x14ac:dyDescent="0.3">
      <c r="A62" s="204"/>
      <c r="B62" s="70" t="s">
        <v>30</v>
      </c>
      <c r="C62" s="80">
        <v>1591</v>
      </c>
      <c r="D62" s="93">
        <v>2445212</v>
      </c>
      <c r="E62" s="87">
        <f>+I62</f>
        <v>1711648.4</v>
      </c>
      <c r="F62" s="88"/>
      <c r="G62" s="88"/>
      <c r="H62" s="88"/>
      <c r="I62" s="89">
        <f>+D62*0.7</f>
        <v>1711648.4</v>
      </c>
      <c r="J62" s="88"/>
      <c r="K62" s="88"/>
      <c r="L62" s="88"/>
      <c r="M62" s="88"/>
      <c r="N62" s="88"/>
      <c r="O62" s="88"/>
      <c r="P62" s="88"/>
      <c r="Q62" s="88"/>
      <c r="R62" s="90">
        <f t="shared" si="0"/>
        <v>1711648.4</v>
      </c>
      <c r="S62" s="85">
        <f t="shared" si="3"/>
        <v>0</v>
      </c>
    </row>
    <row r="63" spans="1:19" ht="39.950000000000003" customHeight="1" thickBot="1" x14ac:dyDescent="0.3">
      <c r="A63" s="204"/>
      <c r="B63" s="70" t="s">
        <v>73</v>
      </c>
      <c r="C63" s="80"/>
      <c r="D63" s="93"/>
      <c r="E63" s="87"/>
      <c r="F63" s="88"/>
      <c r="G63" s="88"/>
      <c r="H63" s="88"/>
      <c r="I63" s="89"/>
      <c r="J63" s="88"/>
      <c r="K63" s="88"/>
      <c r="L63" s="88"/>
      <c r="M63" s="88"/>
      <c r="N63" s="88"/>
      <c r="O63" s="88"/>
      <c r="P63" s="88"/>
      <c r="Q63" s="88"/>
      <c r="R63" s="90">
        <f t="shared" si="0"/>
        <v>0</v>
      </c>
      <c r="S63" s="85">
        <f t="shared" si="3"/>
        <v>0</v>
      </c>
    </row>
    <row r="64" spans="1:19" ht="39.950000000000003" customHeight="1" thickBot="1" x14ac:dyDescent="0.3">
      <c r="A64" s="204"/>
      <c r="B64" s="70" t="s">
        <v>195</v>
      </c>
      <c r="C64" s="80">
        <v>1591</v>
      </c>
      <c r="D64" s="93">
        <v>5016613</v>
      </c>
      <c r="E64" s="87">
        <f>+I64</f>
        <v>3511629.0999999996</v>
      </c>
      <c r="F64" s="88"/>
      <c r="G64" s="88"/>
      <c r="H64" s="88"/>
      <c r="I64" s="89">
        <f>+D64*0.7</f>
        <v>3511629.0999999996</v>
      </c>
      <c r="J64" s="88"/>
      <c r="K64" s="88"/>
      <c r="L64" s="88"/>
      <c r="M64" s="88"/>
      <c r="N64" s="88"/>
      <c r="O64" s="88"/>
      <c r="P64" s="88"/>
      <c r="Q64" s="88"/>
      <c r="R64" s="90">
        <f>+I64</f>
        <v>3511629.0999999996</v>
      </c>
      <c r="S64" s="85"/>
    </row>
    <row r="65" spans="1:19" ht="39.950000000000003" customHeight="1" thickBot="1" x14ac:dyDescent="0.3">
      <c r="A65" s="204"/>
      <c r="B65" s="70" t="s">
        <v>32</v>
      </c>
      <c r="C65" s="80">
        <v>1591</v>
      </c>
      <c r="D65" s="93">
        <v>21434040</v>
      </c>
      <c r="E65" s="87">
        <f>+I65</f>
        <v>15003827.999999998</v>
      </c>
      <c r="F65" s="88"/>
      <c r="G65" s="88"/>
      <c r="H65" s="88"/>
      <c r="I65" s="89">
        <f>+D65*0.7</f>
        <v>15003827.999999998</v>
      </c>
      <c r="J65" s="88"/>
      <c r="K65" s="88"/>
      <c r="L65" s="88"/>
      <c r="M65" s="88"/>
      <c r="N65" s="88"/>
      <c r="O65" s="88"/>
      <c r="P65" s="88"/>
      <c r="Q65" s="88"/>
      <c r="R65" s="90">
        <f t="shared" si="0"/>
        <v>15003827.999999998</v>
      </c>
      <c r="S65" s="85">
        <f t="shared" si="3"/>
        <v>0</v>
      </c>
    </row>
    <row r="66" spans="1:19" ht="39.950000000000003" customHeight="1" thickBot="1" x14ac:dyDescent="0.3">
      <c r="A66" s="204"/>
      <c r="B66" s="70" t="s">
        <v>33</v>
      </c>
      <c r="C66" s="80">
        <v>1592</v>
      </c>
      <c r="D66" s="114">
        <v>4347027</v>
      </c>
      <c r="E66" s="87">
        <f>+I66</f>
        <v>3042918.9</v>
      </c>
      <c r="F66" s="88"/>
      <c r="G66" s="88"/>
      <c r="H66" s="88"/>
      <c r="I66" s="89">
        <f>+D66*0.7</f>
        <v>3042918.9</v>
      </c>
      <c r="J66" s="88"/>
      <c r="K66" s="88"/>
      <c r="L66" s="88"/>
      <c r="M66" s="88"/>
      <c r="N66" s="88"/>
      <c r="O66" s="88"/>
      <c r="P66" s="88"/>
      <c r="Q66" s="88"/>
      <c r="R66" s="90">
        <f t="shared" si="0"/>
        <v>3042918.9</v>
      </c>
      <c r="S66" s="85">
        <f t="shared" si="3"/>
        <v>0</v>
      </c>
    </row>
    <row r="67" spans="1:19" ht="39.75" customHeight="1" thickBot="1" x14ac:dyDescent="0.3">
      <c r="A67" s="204"/>
      <c r="B67" s="70" t="s">
        <v>125</v>
      </c>
      <c r="C67" s="80"/>
      <c r="D67" s="86"/>
      <c r="E67" s="87"/>
      <c r="F67" s="88"/>
      <c r="G67" s="88"/>
      <c r="H67" s="88"/>
      <c r="I67" s="89"/>
      <c r="J67" s="88"/>
      <c r="K67" s="88"/>
      <c r="L67" s="88"/>
      <c r="M67" s="88"/>
      <c r="N67" s="88"/>
      <c r="O67" s="88"/>
      <c r="P67" s="88"/>
      <c r="Q67" s="88"/>
      <c r="R67" s="90">
        <f t="shared" si="0"/>
        <v>0</v>
      </c>
      <c r="S67" s="85">
        <f t="shared" si="3"/>
        <v>0</v>
      </c>
    </row>
    <row r="68" spans="1:19" ht="0.75" customHeight="1" thickBot="1" x14ac:dyDescent="0.3">
      <c r="A68" s="204"/>
      <c r="B68" s="70" t="s">
        <v>126</v>
      </c>
      <c r="C68" s="80"/>
      <c r="D68" s="86"/>
      <c r="E68" s="87"/>
      <c r="F68" s="88"/>
      <c r="G68" s="88"/>
      <c r="H68" s="88"/>
      <c r="I68" s="89"/>
      <c r="J68" s="88"/>
      <c r="K68" s="88"/>
      <c r="L68" s="88"/>
      <c r="M68" s="88"/>
      <c r="N68" s="88"/>
      <c r="O68" s="88"/>
      <c r="P68" s="88"/>
      <c r="Q68" s="88"/>
      <c r="R68" s="90">
        <f t="shared" si="0"/>
        <v>0</v>
      </c>
      <c r="S68" s="85">
        <f t="shared" si="3"/>
        <v>0</v>
      </c>
    </row>
    <row r="69" spans="1:19" ht="39.75" hidden="1" customHeight="1" thickBot="1" x14ac:dyDescent="0.3">
      <c r="A69" s="204"/>
      <c r="B69" s="70" t="s">
        <v>127</v>
      </c>
      <c r="C69" s="80"/>
      <c r="D69" s="86"/>
      <c r="E69" s="87"/>
      <c r="F69" s="88"/>
      <c r="G69" s="88"/>
      <c r="H69" s="88"/>
      <c r="I69" s="89"/>
      <c r="J69" s="88"/>
      <c r="K69" s="88"/>
      <c r="L69" s="88"/>
      <c r="M69" s="116"/>
      <c r="N69" s="88"/>
      <c r="O69" s="88"/>
      <c r="P69" s="88"/>
      <c r="Q69" s="88"/>
      <c r="R69" s="90">
        <f t="shared" si="0"/>
        <v>0</v>
      </c>
      <c r="S69" s="85">
        <f t="shared" si="3"/>
        <v>0</v>
      </c>
    </row>
    <row r="70" spans="1:19" ht="39.75" hidden="1" customHeight="1" thickBot="1" x14ac:dyDescent="0.3">
      <c r="A70" s="204"/>
      <c r="B70" s="70" t="s">
        <v>128</v>
      </c>
      <c r="C70" s="80"/>
      <c r="D70" s="86"/>
      <c r="E70" s="87"/>
      <c r="F70" s="88"/>
      <c r="G70" s="88"/>
      <c r="H70" s="88"/>
      <c r="I70" s="89"/>
      <c r="J70" s="88"/>
      <c r="K70" s="88"/>
      <c r="L70" s="88"/>
      <c r="M70" s="88"/>
      <c r="N70" s="88"/>
      <c r="O70" s="88"/>
      <c r="P70" s="88"/>
      <c r="Q70" s="88"/>
      <c r="R70" s="90">
        <f t="shared" si="0"/>
        <v>0</v>
      </c>
      <c r="S70" s="85">
        <f t="shared" si="3"/>
        <v>0</v>
      </c>
    </row>
    <row r="71" spans="1:19" ht="39.75" hidden="1" customHeight="1" thickBot="1" x14ac:dyDescent="0.3">
      <c r="A71" s="204"/>
      <c r="B71" s="70" t="s">
        <v>64</v>
      </c>
      <c r="C71" s="80"/>
      <c r="D71" s="86"/>
      <c r="E71" s="87"/>
      <c r="F71" s="88"/>
      <c r="G71" s="88"/>
      <c r="H71" s="88"/>
      <c r="I71" s="89"/>
      <c r="J71" s="88"/>
      <c r="K71" s="88"/>
      <c r="L71" s="88"/>
      <c r="M71" s="88"/>
      <c r="N71" s="88"/>
      <c r="O71" s="88"/>
      <c r="P71" s="88"/>
      <c r="Q71" s="88"/>
      <c r="R71" s="90">
        <f t="shared" si="0"/>
        <v>0</v>
      </c>
      <c r="S71" s="85">
        <f t="shared" si="3"/>
        <v>0</v>
      </c>
    </row>
    <row r="72" spans="1:19" ht="39.75" hidden="1" customHeight="1" thickBot="1" x14ac:dyDescent="0.3">
      <c r="A72" s="204"/>
      <c r="B72" s="70" t="s">
        <v>34</v>
      </c>
      <c r="C72" s="80"/>
      <c r="D72" s="86"/>
      <c r="E72" s="87"/>
      <c r="F72" s="88"/>
      <c r="G72" s="88"/>
      <c r="H72" s="88"/>
      <c r="I72" s="89"/>
      <c r="J72" s="88"/>
      <c r="K72" s="88"/>
      <c r="L72" s="88"/>
      <c r="M72" s="88"/>
      <c r="N72" s="88"/>
      <c r="O72" s="88"/>
      <c r="P72" s="88"/>
      <c r="Q72" s="88"/>
      <c r="R72" s="90">
        <f t="shared" si="0"/>
        <v>0</v>
      </c>
      <c r="S72" s="85">
        <f t="shared" si="3"/>
        <v>0</v>
      </c>
    </row>
    <row r="73" spans="1:19" ht="39.75" hidden="1" customHeight="1" thickBot="1" x14ac:dyDescent="0.3">
      <c r="A73" s="204"/>
      <c r="B73" s="70" t="s">
        <v>35</v>
      </c>
      <c r="C73" s="80"/>
      <c r="D73" s="86"/>
      <c r="E73" s="87"/>
      <c r="F73" s="88"/>
      <c r="G73" s="88"/>
      <c r="H73" s="88"/>
      <c r="I73" s="89"/>
      <c r="J73" s="88"/>
      <c r="K73" s="88"/>
      <c r="L73" s="88"/>
      <c r="M73" s="88"/>
      <c r="N73" s="88"/>
      <c r="O73" s="88"/>
      <c r="P73" s="88"/>
      <c r="Q73" s="88"/>
      <c r="R73" s="90">
        <f t="shared" si="0"/>
        <v>0</v>
      </c>
      <c r="S73" s="85">
        <f t="shared" si="3"/>
        <v>0</v>
      </c>
    </row>
    <row r="74" spans="1:19" ht="39.75" hidden="1" customHeight="1" thickBot="1" x14ac:dyDescent="0.3">
      <c r="A74" s="204"/>
      <c r="B74" s="70" t="s">
        <v>129</v>
      </c>
      <c r="C74" s="80"/>
      <c r="D74" s="86"/>
      <c r="E74" s="87"/>
      <c r="F74" s="88"/>
      <c r="G74" s="88"/>
      <c r="H74" s="88"/>
      <c r="I74" s="89"/>
      <c r="J74" s="88"/>
      <c r="K74" s="88"/>
      <c r="L74" s="88"/>
      <c r="M74" s="88"/>
      <c r="N74" s="88"/>
      <c r="O74" s="88"/>
      <c r="P74" s="88"/>
      <c r="Q74" s="88"/>
      <c r="R74" s="90">
        <f t="shared" si="0"/>
        <v>0</v>
      </c>
      <c r="S74" s="85">
        <f t="shared" si="3"/>
        <v>0</v>
      </c>
    </row>
    <row r="75" spans="1:19" ht="39.75" hidden="1" customHeight="1" thickBot="1" x14ac:dyDescent="0.3">
      <c r="A75" s="204"/>
      <c r="B75" s="70" t="s">
        <v>130</v>
      </c>
      <c r="C75" s="80"/>
      <c r="D75" s="86"/>
      <c r="E75" s="87"/>
      <c r="F75" s="88"/>
      <c r="G75" s="88"/>
      <c r="H75" s="88"/>
      <c r="I75" s="89"/>
      <c r="J75" s="88"/>
      <c r="K75" s="88"/>
      <c r="L75" s="88"/>
      <c r="M75" s="88"/>
      <c r="N75" s="88"/>
      <c r="O75" s="88"/>
      <c r="P75" s="88"/>
      <c r="Q75" s="88"/>
      <c r="R75" s="90">
        <f t="shared" si="0"/>
        <v>0</v>
      </c>
      <c r="S75" s="85">
        <f t="shared" si="3"/>
        <v>0</v>
      </c>
    </row>
    <row r="76" spans="1:19" ht="39.950000000000003" customHeight="1" thickBot="1" x14ac:dyDescent="0.3">
      <c r="A76" s="204"/>
      <c r="B76" s="70" t="s">
        <v>36</v>
      </c>
      <c r="C76" s="80">
        <v>2064</v>
      </c>
      <c r="D76" s="86">
        <v>1905150</v>
      </c>
      <c r="E76" s="87"/>
      <c r="F76" s="88"/>
      <c r="G76" s="88"/>
      <c r="H76" s="88"/>
      <c r="I76" s="89"/>
      <c r="J76" s="88"/>
      <c r="K76" s="88"/>
      <c r="L76" s="88"/>
      <c r="M76" s="88"/>
      <c r="N76" s="88"/>
      <c r="O76" s="88"/>
      <c r="P76" s="88"/>
      <c r="Q76" s="88"/>
      <c r="R76" s="90">
        <f t="shared" si="0"/>
        <v>0</v>
      </c>
      <c r="S76" s="85">
        <f t="shared" si="3"/>
        <v>0</v>
      </c>
    </row>
    <row r="77" spans="1:19" ht="37.5" customHeight="1" thickBot="1" x14ac:dyDescent="0.3">
      <c r="A77" s="204"/>
      <c r="B77" s="70" t="s">
        <v>65</v>
      </c>
      <c r="C77" s="80"/>
      <c r="D77" s="86"/>
      <c r="E77" s="87"/>
      <c r="F77" s="88"/>
      <c r="G77" s="88"/>
      <c r="H77" s="88"/>
      <c r="I77" s="89"/>
      <c r="J77" s="88"/>
      <c r="K77" s="88"/>
      <c r="L77" s="88"/>
      <c r="M77" s="88"/>
      <c r="N77" s="88"/>
      <c r="O77" s="88"/>
      <c r="P77" s="88"/>
      <c r="Q77" s="88"/>
      <c r="R77" s="90">
        <f t="shared" si="0"/>
        <v>0</v>
      </c>
      <c r="S77" s="85">
        <f t="shared" si="3"/>
        <v>0</v>
      </c>
    </row>
    <row r="78" spans="1:19" ht="39.75" hidden="1" customHeight="1" thickBot="1" x14ac:dyDescent="0.3">
      <c r="A78" s="204"/>
      <c r="B78" s="70" t="s">
        <v>131</v>
      </c>
      <c r="C78" s="80"/>
      <c r="D78" s="86"/>
      <c r="E78" s="87"/>
      <c r="F78" s="88"/>
      <c r="G78" s="88"/>
      <c r="H78" s="88"/>
      <c r="I78" s="89"/>
      <c r="J78" s="88"/>
      <c r="K78" s="88"/>
      <c r="L78" s="88"/>
      <c r="M78" s="88"/>
      <c r="N78" s="88"/>
      <c r="O78" s="88"/>
      <c r="P78" s="88"/>
      <c r="Q78" s="88"/>
      <c r="R78" s="90">
        <f t="shared" si="0"/>
        <v>0</v>
      </c>
      <c r="S78" s="85">
        <f t="shared" si="3"/>
        <v>0</v>
      </c>
    </row>
    <row r="79" spans="1:19" ht="39.75" hidden="1" customHeight="1" thickBot="1" x14ac:dyDescent="0.3">
      <c r="A79" s="204"/>
      <c r="B79" s="70" t="s">
        <v>132</v>
      </c>
      <c r="C79" s="80"/>
      <c r="D79" s="86"/>
      <c r="E79" s="87"/>
      <c r="F79" s="88"/>
      <c r="G79" s="88"/>
      <c r="H79" s="88"/>
      <c r="I79" s="89"/>
      <c r="J79" s="88"/>
      <c r="K79" s="88"/>
      <c r="L79" s="88"/>
      <c r="M79" s="88"/>
      <c r="N79" s="88"/>
      <c r="O79" s="88"/>
      <c r="P79" s="88"/>
      <c r="Q79" s="88"/>
      <c r="R79" s="90">
        <f t="shared" si="0"/>
        <v>0</v>
      </c>
      <c r="S79" s="85">
        <f t="shared" si="3"/>
        <v>0</v>
      </c>
    </row>
    <row r="80" spans="1:19" ht="39.950000000000003" customHeight="1" thickBot="1" x14ac:dyDescent="0.3">
      <c r="A80" s="204"/>
      <c r="B80" s="70" t="s">
        <v>66</v>
      </c>
      <c r="C80" s="80">
        <v>1589</v>
      </c>
      <c r="D80" s="86">
        <v>28490287</v>
      </c>
      <c r="E80" s="87">
        <v>19943201</v>
      </c>
      <c r="F80" s="88"/>
      <c r="G80" s="88"/>
      <c r="H80" s="88">
        <v>19943201</v>
      </c>
      <c r="I80" s="89"/>
      <c r="J80" s="88"/>
      <c r="K80" s="88"/>
      <c r="L80" s="88"/>
      <c r="M80" s="88"/>
      <c r="N80" s="88"/>
      <c r="O80" s="88"/>
      <c r="P80" s="88"/>
      <c r="Q80" s="88"/>
      <c r="R80" s="90">
        <f t="shared" si="0"/>
        <v>19943201</v>
      </c>
      <c r="S80" s="85">
        <f t="shared" si="3"/>
        <v>0</v>
      </c>
    </row>
    <row r="81" spans="1:19" ht="39.950000000000003" customHeight="1" thickBot="1" x14ac:dyDescent="0.3">
      <c r="A81" s="204"/>
      <c r="B81" s="70" t="s">
        <v>37</v>
      </c>
      <c r="C81" s="80">
        <v>1583</v>
      </c>
      <c r="D81" s="86">
        <v>16239400</v>
      </c>
      <c r="E81" s="87">
        <f>+I81</f>
        <v>11367580</v>
      </c>
      <c r="F81" s="88"/>
      <c r="G81" s="88"/>
      <c r="H81" s="88"/>
      <c r="I81" s="89">
        <v>11367580</v>
      </c>
      <c r="J81" s="88"/>
      <c r="K81" s="88"/>
      <c r="L81" s="88"/>
      <c r="M81" s="88"/>
      <c r="N81" s="88"/>
      <c r="O81" s="88"/>
      <c r="P81" s="88"/>
      <c r="Q81" s="88"/>
      <c r="R81" s="90">
        <f t="shared" ref="R81:R112" si="4">SUM(F81:Q81)</f>
        <v>11367580</v>
      </c>
      <c r="S81" s="85">
        <f t="shared" si="3"/>
        <v>0</v>
      </c>
    </row>
    <row r="82" spans="1:19" ht="36" customHeight="1" thickBot="1" x14ac:dyDescent="0.3">
      <c r="A82" s="204"/>
      <c r="B82" s="70" t="s">
        <v>38</v>
      </c>
      <c r="C82" s="80"/>
      <c r="D82" s="86"/>
      <c r="E82" s="87"/>
      <c r="F82" s="88"/>
      <c r="G82" s="88"/>
      <c r="H82" s="88"/>
      <c r="I82" s="89"/>
      <c r="J82" s="88"/>
      <c r="K82" s="88"/>
      <c r="L82" s="88"/>
      <c r="M82" s="88"/>
      <c r="N82" s="88"/>
      <c r="O82" s="88"/>
      <c r="P82" s="88"/>
      <c r="Q82" s="88"/>
      <c r="R82" s="90"/>
      <c r="S82" s="85"/>
    </row>
    <row r="83" spans="1:19" ht="39.75" hidden="1" customHeight="1" thickBot="1" x14ac:dyDescent="0.3">
      <c r="A83" s="204"/>
      <c r="B83" s="70" t="s">
        <v>133</v>
      </c>
      <c r="C83" s="80"/>
      <c r="D83" s="86"/>
      <c r="E83" s="87"/>
      <c r="F83" s="88"/>
      <c r="G83" s="88"/>
      <c r="H83" s="88"/>
      <c r="I83" s="89"/>
      <c r="J83" s="88"/>
      <c r="K83" s="88"/>
      <c r="L83" s="88"/>
      <c r="M83" s="88"/>
      <c r="N83" s="88"/>
      <c r="O83" s="88"/>
      <c r="P83" s="88"/>
      <c r="Q83" s="88"/>
      <c r="R83" s="90">
        <f t="shared" si="4"/>
        <v>0</v>
      </c>
      <c r="S83" s="85">
        <f t="shared" ref="S83:S126" si="5">+E83-R83</f>
        <v>0</v>
      </c>
    </row>
    <row r="84" spans="1:19" ht="39.75" hidden="1" customHeight="1" thickBot="1" x14ac:dyDescent="0.3">
      <c r="A84" s="204"/>
      <c r="B84" s="70" t="s">
        <v>134</v>
      </c>
      <c r="C84" s="80"/>
      <c r="D84" s="86"/>
      <c r="E84" s="87"/>
      <c r="F84" s="88"/>
      <c r="G84" s="88"/>
      <c r="H84" s="88"/>
      <c r="I84" s="89"/>
      <c r="J84" s="88"/>
      <c r="K84" s="88"/>
      <c r="L84" s="88"/>
      <c r="M84" s="88"/>
      <c r="N84" s="88"/>
      <c r="O84" s="88"/>
      <c r="P84" s="88"/>
      <c r="Q84" s="88"/>
      <c r="R84" s="90">
        <f t="shared" si="4"/>
        <v>0</v>
      </c>
      <c r="S84" s="85">
        <f t="shared" si="5"/>
        <v>0</v>
      </c>
    </row>
    <row r="85" spans="1:19" ht="39.950000000000003" customHeight="1" thickBot="1" x14ac:dyDescent="0.3">
      <c r="A85" s="204"/>
      <c r="B85" s="70" t="s">
        <v>39</v>
      </c>
      <c r="C85" s="80">
        <v>1577</v>
      </c>
      <c r="D85" s="86">
        <v>110397</v>
      </c>
      <c r="E85" s="87">
        <f>+I85</f>
        <v>110397</v>
      </c>
      <c r="F85" s="88"/>
      <c r="G85" s="88"/>
      <c r="H85" s="88"/>
      <c r="I85" s="89">
        <v>110397</v>
      </c>
      <c r="J85" s="88"/>
      <c r="K85" s="88"/>
      <c r="L85" s="88"/>
      <c r="M85" s="88"/>
      <c r="N85" s="88"/>
      <c r="O85" s="88"/>
      <c r="P85" s="88"/>
      <c r="Q85" s="88"/>
      <c r="R85" s="90">
        <f t="shared" si="4"/>
        <v>110397</v>
      </c>
      <c r="S85" s="85">
        <f t="shared" si="5"/>
        <v>0</v>
      </c>
    </row>
    <row r="86" spans="1:19" ht="39" customHeight="1" thickBot="1" x14ac:dyDescent="0.3">
      <c r="A86" s="204"/>
      <c r="B86" s="70" t="s">
        <v>135</v>
      </c>
      <c r="C86" s="80"/>
      <c r="D86" s="86"/>
      <c r="E86" s="87"/>
      <c r="F86" s="88"/>
      <c r="G86" s="88"/>
      <c r="H86" s="88"/>
      <c r="I86" s="89"/>
      <c r="J86" s="88"/>
      <c r="K86" s="88"/>
      <c r="L86" s="88"/>
      <c r="M86" s="88"/>
      <c r="N86" s="88"/>
      <c r="O86" s="88"/>
      <c r="P86" s="88"/>
      <c r="Q86" s="88"/>
      <c r="R86" s="90">
        <f t="shared" si="4"/>
        <v>0</v>
      </c>
      <c r="S86" s="85">
        <f t="shared" si="5"/>
        <v>0</v>
      </c>
    </row>
    <row r="87" spans="1:19" ht="39.75" hidden="1" customHeight="1" thickBot="1" x14ac:dyDescent="0.3">
      <c r="A87" s="204"/>
      <c r="B87" s="70" t="s">
        <v>136</v>
      </c>
      <c r="C87" s="80"/>
      <c r="D87" s="86"/>
      <c r="E87" s="87"/>
      <c r="F87" s="88"/>
      <c r="G87" s="88"/>
      <c r="H87" s="88"/>
      <c r="I87" s="89"/>
      <c r="J87" s="88"/>
      <c r="K87" s="88"/>
      <c r="L87" s="88"/>
      <c r="M87" s="88"/>
      <c r="N87" s="88"/>
      <c r="O87" s="88"/>
      <c r="P87" s="88"/>
      <c r="Q87" s="88"/>
      <c r="R87" s="90">
        <f t="shared" si="4"/>
        <v>0</v>
      </c>
      <c r="S87" s="85">
        <f t="shared" si="5"/>
        <v>0</v>
      </c>
    </row>
    <row r="88" spans="1:19" ht="39.75" hidden="1" customHeight="1" thickBot="1" x14ac:dyDescent="0.3">
      <c r="A88" s="204"/>
      <c r="B88" s="70" t="s">
        <v>137</v>
      </c>
      <c r="C88" s="80"/>
      <c r="D88" s="86"/>
      <c r="E88" s="87"/>
      <c r="F88" s="88"/>
      <c r="G88" s="88"/>
      <c r="H88" s="88"/>
      <c r="I88" s="89"/>
      <c r="J88" s="88"/>
      <c r="K88" s="88"/>
      <c r="L88" s="88"/>
      <c r="M88" s="88"/>
      <c r="N88" s="88"/>
      <c r="O88" s="88"/>
      <c r="P88" s="88"/>
      <c r="Q88" s="88"/>
      <c r="R88" s="90">
        <f t="shared" si="4"/>
        <v>0</v>
      </c>
      <c r="S88" s="85">
        <f t="shared" si="5"/>
        <v>0</v>
      </c>
    </row>
    <row r="89" spans="1:19" ht="39.75" hidden="1" customHeight="1" thickBot="1" x14ac:dyDescent="0.3">
      <c r="A89" s="204"/>
      <c r="B89" s="70" t="s">
        <v>138</v>
      </c>
      <c r="C89" s="80"/>
      <c r="D89" s="86"/>
      <c r="E89" s="87"/>
      <c r="F89" s="88"/>
      <c r="G89" s="88"/>
      <c r="H89" s="88"/>
      <c r="I89" s="89"/>
      <c r="J89" s="88"/>
      <c r="K89" s="88"/>
      <c r="L89" s="88"/>
      <c r="M89" s="88"/>
      <c r="N89" s="88"/>
      <c r="O89" s="88"/>
      <c r="P89" s="88"/>
      <c r="Q89" s="88"/>
      <c r="R89" s="90">
        <f t="shared" si="4"/>
        <v>0</v>
      </c>
      <c r="S89" s="85">
        <f t="shared" si="5"/>
        <v>0</v>
      </c>
    </row>
    <row r="90" spans="1:19" ht="39.950000000000003" customHeight="1" thickBot="1" x14ac:dyDescent="0.3">
      <c r="A90" s="204"/>
      <c r="B90" s="70" t="s">
        <v>40</v>
      </c>
      <c r="C90" s="80">
        <v>2065</v>
      </c>
      <c r="D90" s="86">
        <v>16375412</v>
      </c>
      <c r="E90" s="87">
        <f>+I90</f>
        <v>11462788</v>
      </c>
      <c r="F90" s="88"/>
      <c r="G90" s="88"/>
      <c r="H90" s="88"/>
      <c r="I90" s="89">
        <v>11462788</v>
      </c>
      <c r="J90" s="88"/>
      <c r="K90" s="88"/>
      <c r="L90" s="88"/>
      <c r="M90" s="88"/>
      <c r="N90" s="88"/>
      <c r="O90" s="88"/>
      <c r="P90" s="88"/>
      <c r="Q90" s="88"/>
      <c r="R90" s="90">
        <f t="shared" si="4"/>
        <v>11462788</v>
      </c>
      <c r="S90" s="85">
        <f t="shared" si="5"/>
        <v>0</v>
      </c>
    </row>
    <row r="91" spans="1:19" ht="39.950000000000003" customHeight="1" thickBot="1" x14ac:dyDescent="0.3">
      <c r="A91" s="204"/>
      <c r="B91" s="70" t="s">
        <v>173</v>
      </c>
      <c r="C91" s="80">
        <v>2940</v>
      </c>
      <c r="D91" s="86">
        <v>4244455</v>
      </c>
      <c r="E91" s="87"/>
      <c r="F91" s="88"/>
      <c r="G91" s="88"/>
      <c r="H91" s="88"/>
      <c r="I91" s="89"/>
      <c r="J91" s="88"/>
      <c r="K91" s="88"/>
      <c r="L91" s="88"/>
      <c r="M91" s="88"/>
      <c r="N91" s="88"/>
      <c r="O91" s="88"/>
      <c r="P91" s="88"/>
      <c r="Q91" s="88"/>
      <c r="R91" s="90">
        <f t="shared" si="4"/>
        <v>0</v>
      </c>
      <c r="S91" s="85">
        <f t="shared" si="5"/>
        <v>0</v>
      </c>
    </row>
    <row r="92" spans="1:19" ht="36.75" customHeight="1" thickBot="1" x14ac:dyDescent="0.3">
      <c r="A92" s="204"/>
      <c r="B92" s="70" t="s">
        <v>140</v>
      </c>
      <c r="C92" s="80"/>
      <c r="D92" s="86"/>
      <c r="E92" s="87"/>
      <c r="F92" s="88"/>
      <c r="G92" s="88"/>
      <c r="H92" s="88"/>
      <c r="I92" s="89"/>
      <c r="J92" s="88"/>
      <c r="K92" s="88"/>
      <c r="L92" s="88"/>
      <c r="M92" s="88"/>
      <c r="N92" s="88"/>
      <c r="O92" s="88"/>
      <c r="P92" s="88"/>
      <c r="Q92" s="88"/>
      <c r="R92" s="90">
        <f t="shared" si="4"/>
        <v>0</v>
      </c>
      <c r="S92" s="85">
        <f t="shared" si="5"/>
        <v>0</v>
      </c>
    </row>
    <row r="93" spans="1:19" ht="39.75" hidden="1" customHeight="1" thickBot="1" x14ac:dyDescent="0.3">
      <c r="A93" s="204"/>
      <c r="B93" s="70" t="s">
        <v>141</v>
      </c>
      <c r="C93" s="80"/>
      <c r="D93" s="86"/>
      <c r="E93" s="87"/>
      <c r="F93" s="88"/>
      <c r="G93" s="88"/>
      <c r="H93" s="88"/>
      <c r="I93" s="89"/>
      <c r="J93" s="88"/>
      <c r="K93" s="88"/>
      <c r="L93" s="88"/>
      <c r="M93" s="88"/>
      <c r="N93" s="88"/>
      <c r="O93" s="88"/>
      <c r="P93" s="88"/>
      <c r="Q93" s="88"/>
      <c r="R93" s="90">
        <f t="shared" si="4"/>
        <v>0</v>
      </c>
      <c r="S93" s="85">
        <f t="shared" si="5"/>
        <v>0</v>
      </c>
    </row>
    <row r="94" spans="1:19" ht="39.75" hidden="1" customHeight="1" thickBot="1" x14ac:dyDescent="0.3">
      <c r="A94" s="204"/>
      <c r="B94" s="70" t="s">
        <v>142</v>
      </c>
      <c r="C94" s="80"/>
      <c r="D94" s="117"/>
      <c r="E94" s="87"/>
      <c r="F94" s="88"/>
      <c r="G94" s="88"/>
      <c r="H94" s="88"/>
      <c r="I94" s="89"/>
      <c r="J94" s="88"/>
      <c r="K94" s="88"/>
      <c r="L94" s="88"/>
      <c r="M94" s="88"/>
      <c r="N94" s="88"/>
      <c r="O94" s="88"/>
      <c r="P94" s="88"/>
      <c r="Q94" s="88"/>
      <c r="R94" s="90">
        <f t="shared" si="4"/>
        <v>0</v>
      </c>
      <c r="S94" s="85">
        <f t="shared" si="5"/>
        <v>0</v>
      </c>
    </row>
    <row r="95" spans="1:19" ht="39.75" hidden="1" customHeight="1" thickBot="1" x14ac:dyDescent="0.3">
      <c r="A95" s="204"/>
      <c r="B95" s="70" t="s">
        <v>143</v>
      </c>
      <c r="C95" s="80"/>
      <c r="D95" s="86"/>
      <c r="E95" s="87"/>
      <c r="F95" s="88"/>
      <c r="G95" s="88"/>
      <c r="H95" s="88"/>
      <c r="I95" s="89"/>
      <c r="J95" s="88"/>
      <c r="K95" s="88"/>
      <c r="L95" s="88"/>
      <c r="M95" s="88"/>
      <c r="N95" s="88"/>
      <c r="O95" s="88"/>
      <c r="P95" s="88"/>
      <c r="Q95" s="88"/>
      <c r="R95" s="90">
        <f t="shared" si="4"/>
        <v>0</v>
      </c>
      <c r="S95" s="85">
        <f t="shared" si="5"/>
        <v>0</v>
      </c>
    </row>
    <row r="96" spans="1:19" ht="39.75" hidden="1" customHeight="1" thickBot="1" x14ac:dyDescent="0.3">
      <c r="A96" s="204"/>
      <c r="B96" s="70" t="s">
        <v>144</v>
      </c>
      <c r="C96" s="80"/>
      <c r="D96" s="86"/>
      <c r="E96" s="87"/>
      <c r="F96" s="88"/>
      <c r="G96" s="88"/>
      <c r="H96" s="88"/>
      <c r="I96" s="89"/>
      <c r="J96" s="88"/>
      <c r="K96" s="88"/>
      <c r="L96" s="88"/>
      <c r="M96" s="88"/>
      <c r="N96" s="88"/>
      <c r="O96" s="88"/>
      <c r="P96" s="88"/>
      <c r="Q96" s="88"/>
      <c r="R96" s="90">
        <f t="shared" si="4"/>
        <v>0</v>
      </c>
      <c r="S96" s="85">
        <f t="shared" si="5"/>
        <v>0</v>
      </c>
    </row>
    <row r="97" spans="1:19" ht="39.950000000000003" customHeight="1" thickBot="1" x14ac:dyDescent="0.3">
      <c r="A97" s="204"/>
      <c r="B97" s="70" t="s">
        <v>41</v>
      </c>
      <c r="C97" s="80">
        <v>1581</v>
      </c>
      <c r="D97" s="86">
        <v>1781923</v>
      </c>
      <c r="E97" s="87">
        <f>+I97</f>
        <v>1247346</v>
      </c>
      <c r="F97" s="88"/>
      <c r="G97" s="88"/>
      <c r="H97" s="88"/>
      <c r="I97" s="89">
        <v>1247346</v>
      </c>
      <c r="J97" s="88"/>
      <c r="K97" s="88"/>
      <c r="L97" s="88"/>
      <c r="M97" s="88"/>
      <c r="N97" s="88"/>
      <c r="O97" s="88"/>
      <c r="P97" s="88"/>
      <c r="Q97" s="88"/>
      <c r="R97" s="90">
        <f t="shared" si="4"/>
        <v>1247346</v>
      </c>
      <c r="S97" s="85">
        <f t="shared" si="5"/>
        <v>0</v>
      </c>
    </row>
    <row r="98" spans="1:19" ht="39.950000000000003" customHeight="1" thickBot="1" x14ac:dyDescent="0.3">
      <c r="A98" s="204"/>
      <c r="B98" s="70" t="s">
        <v>145</v>
      </c>
      <c r="C98" s="80"/>
      <c r="D98" s="86"/>
      <c r="E98" s="87"/>
      <c r="F98" s="88"/>
      <c r="G98" s="88"/>
      <c r="H98" s="88"/>
      <c r="I98" s="89"/>
      <c r="J98" s="88"/>
      <c r="K98" s="88"/>
      <c r="L98" s="88"/>
      <c r="M98" s="88"/>
      <c r="N98" s="88"/>
      <c r="O98" s="88"/>
      <c r="P98" s="88"/>
      <c r="Q98" s="88"/>
      <c r="R98" s="90">
        <f t="shared" si="4"/>
        <v>0</v>
      </c>
      <c r="S98" s="85">
        <f t="shared" si="5"/>
        <v>0</v>
      </c>
    </row>
    <row r="99" spans="1:19" ht="39.950000000000003" customHeight="1" thickBot="1" x14ac:dyDescent="0.3">
      <c r="A99" s="204"/>
      <c r="B99" s="70" t="s">
        <v>146</v>
      </c>
      <c r="C99" s="80"/>
      <c r="D99" s="86"/>
      <c r="E99" s="87"/>
      <c r="F99" s="88"/>
      <c r="G99" s="88"/>
      <c r="H99" s="88"/>
      <c r="I99" s="89"/>
      <c r="J99" s="88"/>
      <c r="K99" s="88"/>
      <c r="L99" s="88"/>
      <c r="M99" s="88"/>
      <c r="N99" s="88"/>
      <c r="O99" s="88"/>
      <c r="P99" s="88"/>
      <c r="Q99" s="88"/>
      <c r="R99" s="90">
        <f t="shared" si="4"/>
        <v>0</v>
      </c>
      <c r="S99" s="85">
        <f t="shared" si="5"/>
        <v>0</v>
      </c>
    </row>
    <row r="100" spans="1:19" ht="39.950000000000003" customHeight="1" thickBot="1" x14ac:dyDescent="0.3">
      <c r="A100" s="204"/>
      <c r="B100" s="70" t="s">
        <v>42</v>
      </c>
      <c r="C100" s="80">
        <v>1582</v>
      </c>
      <c r="D100" s="86">
        <v>5791092</v>
      </c>
      <c r="E100" s="87">
        <v>4053761</v>
      </c>
      <c r="F100" s="88"/>
      <c r="G100" s="88"/>
      <c r="H100" s="88">
        <v>4053764</v>
      </c>
      <c r="I100" s="89"/>
      <c r="J100" s="88"/>
      <c r="K100" s="88"/>
      <c r="L100" s="88"/>
      <c r="M100" s="88"/>
      <c r="N100" s="88"/>
      <c r="O100" s="88"/>
      <c r="P100" s="88"/>
      <c r="Q100" s="88"/>
      <c r="R100" s="90">
        <f t="shared" si="4"/>
        <v>4053764</v>
      </c>
      <c r="S100" s="85">
        <f t="shared" si="5"/>
        <v>-3</v>
      </c>
    </row>
    <row r="101" spans="1:19" ht="39.950000000000003" customHeight="1" thickBot="1" x14ac:dyDescent="0.3">
      <c r="A101" s="204"/>
      <c r="B101" s="70" t="s">
        <v>147</v>
      </c>
      <c r="C101" s="80">
        <v>3145</v>
      </c>
      <c r="D101" s="86">
        <v>2728363</v>
      </c>
      <c r="E101" s="87"/>
      <c r="F101" s="88"/>
      <c r="G101" s="88"/>
      <c r="H101" s="88"/>
      <c r="I101" s="89"/>
      <c r="J101" s="88"/>
      <c r="K101" s="88"/>
      <c r="L101" s="88"/>
      <c r="M101" s="88"/>
      <c r="N101" s="88"/>
      <c r="O101" s="88"/>
      <c r="P101" s="88"/>
      <c r="Q101" s="88"/>
      <c r="R101" s="90">
        <f t="shared" si="4"/>
        <v>0</v>
      </c>
      <c r="S101" s="85">
        <f t="shared" si="5"/>
        <v>0</v>
      </c>
    </row>
    <row r="102" spans="1:19" ht="38.25" customHeight="1" thickBot="1" x14ac:dyDescent="0.3">
      <c r="A102" s="204"/>
      <c r="B102" s="70" t="s">
        <v>148</v>
      </c>
      <c r="C102" s="80"/>
      <c r="D102" s="86"/>
      <c r="E102" s="87"/>
      <c r="F102" s="88"/>
      <c r="G102" s="88"/>
      <c r="H102" s="88"/>
      <c r="I102" s="89"/>
      <c r="J102" s="88"/>
      <c r="K102" s="88"/>
      <c r="L102" s="88"/>
      <c r="M102" s="88"/>
      <c r="N102" s="88"/>
      <c r="O102" s="88"/>
      <c r="P102" s="88"/>
      <c r="Q102" s="88"/>
      <c r="R102" s="90">
        <f t="shared" si="4"/>
        <v>0</v>
      </c>
      <c r="S102" s="85">
        <f t="shared" si="5"/>
        <v>0</v>
      </c>
    </row>
    <row r="103" spans="1:19" ht="39.75" hidden="1" customHeight="1" thickBot="1" x14ac:dyDescent="0.3">
      <c r="A103" s="204"/>
      <c r="B103" s="70" t="s">
        <v>149</v>
      </c>
      <c r="C103" s="80"/>
      <c r="D103" s="86"/>
      <c r="E103" s="87"/>
      <c r="F103" s="88"/>
      <c r="G103" s="88"/>
      <c r="H103" s="88"/>
      <c r="I103" s="89"/>
      <c r="J103" s="88"/>
      <c r="K103" s="88"/>
      <c r="L103" s="88"/>
      <c r="M103" s="88"/>
      <c r="N103" s="88"/>
      <c r="O103" s="88"/>
      <c r="P103" s="88"/>
      <c r="Q103" s="88"/>
      <c r="R103" s="90">
        <f t="shared" si="4"/>
        <v>0</v>
      </c>
      <c r="S103" s="85">
        <f t="shared" si="5"/>
        <v>0</v>
      </c>
    </row>
    <row r="104" spans="1:19" ht="39.75" hidden="1" customHeight="1" thickBot="1" x14ac:dyDescent="0.3">
      <c r="A104" s="204"/>
      <c r="B104" s="70" t="s">
        <v>150</v>
      </c>
      <c r="C104" s="80"/>
      <c r="D104" s="86"/>
      <c r="E104" s="87"/>
      <c r="F104" s="88"/>
      <c r="G104" s="88"/>
      <c r="H104" s="88"/>
      <c r="I104" s="89"/>
      <c r="J104" s="88"/>
      <c r="K104" s="88"/>
      <c r="L104" s="88"/>
      <c r="M104" s="88"/>
      <c r="N104" s="88"/>
      <c r="O104" s="88"/>
      <c r="P104" s="88"/>
      <c r="Q104" s="88"/>
      <c r="R104" s="90">
        <f t="shared" si="4"/>
        <v>0</v>
      </c>
      <c r="S104" s="85">
        <f t="shared" si="5"/>
        <v>0</v>
      </c>
    </row>
    <row r="105" spans="1:19" ht="39.75" hidden="1" customHeight="1" thickBot="1" x14ac:dyDescent="0.3">
      <c r="A105" s="204"/>
      <c r="B105" s="70" t="s">
        <v>68</v>
      </c>
      <c r="C105" s="80"/>
      <c r="D105" s="86"/>
      <c r="E105" s="87"/>
      <c r="F105" s="88"/>
      <c r="G105" s="88"/>
      <c r="H105" s="88"/>
      <c r="I105" s="89"/>
      <c r="J105" s="88"/>
      <c r="K105" s="88"/>
      <c r="L105" s="88"/>
      <c r="M105" s="88"/>
      <c r="N105" s="88"/>
      <c r="O105" s="88"/>
      <c r="P105" s="88"/>
      <c r="Q105" s="88"/>
      <c r="R105" s="90">
        <f t="shared" si="4"/>
        <v>0</v>
      </c>
      <c r="S105" s="85">
        <f t="shared" si="5"/>
        <v>0</v>
      </c>
    </row>
    <row r="106" spans="1:19" ht="39.75" hidden="1" customHeight="1" thickBot="1" x14ac:dyDescent="0.3">
      <c r="A106" s="204"/>
      <c r="B106" s="70" t="s">
        <v>69</v>
      </c>
      <c r="C106" s="80"/>
      <c r="D106" s="86"/>
      <c r="E106" s="87"/>
      <c r="F106" s="88"/>
      <c r="G106" s="88"/>
      <c r="H106" s="88"/>
      <c r="I106" s="89"/>
      <c r="J106" s="88"/>
      <c r="K106" s="88"/>
      <c r="L106" s="88"/>
      <c r="M106" s="88"/>
      <c r="N106" s="88"/>
      <c r="O106" s="88"/>
      <c r="P106" s="88"/>
      <c r="Q106" s="88"/>
      <c r="R106" s="90"/>
      <c r="S106" s="85"/>
    </row>
    <row r="107" spans="1:19" ht="39.950000000000003" customHeight="1" thickBot="1" x14ac:dyDescent="0.3">
      <c r="A107" s="204"/>
      <c r="B107" s="70" t="s">
        <v>183</v>
      </c>
      <c r="C107" s="80">
        <v>2129</v>
      </c>
      <c r="D107" s="86">
        <v>14357713</v>
      </c>
      <c r="E107" s="87">
        <f>+I107</f>
        <v>10050399</v>
      </c>
      <c r="F107" s="88"/>
      <c r="G107" s="88"/>
      <c r="H107" s="88"/>
      <c r="I107" s="89">
        <v>10050399</v>
      </c>
      <c r="J107" s="88"/>
      <c r="K107" s="88"/>
      <c r="L107" s="88"/>
      <c r="M107" s="88"/>
      <c r="N107" s="88"/>
      <c r="O107" s="88"/>
      <c r="P107" s="88"/>
      <c r="Q107" s="88"/>
      <c r="R107" s="90">
        <f t="shared" si="4"/>
        <v>10050399</v>
      </c>
      <c r="S107" s="85">
        <f t="shared" si="5"/>
        <v>0</v>
      </c>
    </row>
    <row r="108" spans="1:19" ht="38.25" customHeight="1" thickBot="1" x14ac:dyDescent="0.3">
      <c r="A108" s="204"/>
      <c r="B108" s="70" t="s">
        <v>44</v>
      </c>
      <c r="C108" s="80"/>
      <c r="D108" s="86"/>
      <c r="E108" s="87"/>
      <c r="F108" s="88"/>
      <c r="G108" s="88"/>
      <c r="H108" s="88"/>
      <c r="I108" s="89"/>
      <c r="J108" s="88"/>
      <c r="K108" s="88"/>
      <c r="L108" s="88"/>
      <c r="M108" s="88"/>
      <c r="N108" s="88"/>
      <c r="O108" s="88"/>
      <c r="P108" s="88"/>
      <c r="Q108" s="88"/>
      <c r="R108" s="90"/>
      <c r="S108" s="85"/>
    </row>
    <row r="109" spans="1:19" ht="39.75" hidden="1" customHeight="1" thickBot="1" x14ac:dyDescent="0.3">
      <c r="A109" s="204"/>
      <c r="B109" s="70" t="s">
        <v>84</v>
      </c>
      <c r="C109" s="80"/>
      <c r="D109" s="86"/>
      <c r="E109" s="87"/>
      <c r="F109" s="88"/>
      <c r="G109" s="88"/>
      <c r="H109" s="88"/>
      <c r="I109" s="89"/>
      <c r="J109" s="88"/>
      <c r="K109" s="88"/>
      <c r="L109" s="88"/>
      <c r="M109" s="88"/>
      <c r="N109" s="88"/>
      <c r="O109" s="88"/>
      <c r="P109" s="88"/>
      <c r="Q109" s="88"/>
      <c r="R109" s="90">
        <f t="shared" si="4"/>
        <v>0</v>
      </c>
      <c r="S109" s="85">
        <f t="shared" si="5"/>
        <v>0</v>
      </c>
    </row>
    <row r="110" spans="1:19" ht="39.75" hidden="1" customHeight="1" thickBot="1" x14ac:dyDescent="0.3">
      <c r="A110" s="204"/>
      <c r="B110" s="70" t="s">
        <v>151</v>
      </c>
      <c r="C110" s="80" t="s">
        <v>23</v>
      </c>
      <c r="D110" s="86"/>
      <c r="E110" s="87"/>
      <c r="F110" s="88"/>
      <c r="G110" s="88"/>
      <c r="H110" s="88"/>
      <c r="I110" s="89"/>
      <c r="J110" s="88"/>
      <c r="K110" s="88"/>
      <c r="L110" s="88"/>
      <c r="M110" s="88"/>
      <c r="N110" s="88"/>
      <c r="O110" s="88"/>
      <c r="P110" s="88"/>
      <c r="Q110" s="88"/>
      <c r="R110" s="90">
        <f t="shared" si="4"/>
        <v>0</v>
      </c>
      <c r="S110" s="85">
        <f t="shared" si="5"/>
        <v>0</v>
      </c>
    </row>
    <row r="111" spans="1:19" ht="39.75" hidden="1" customHeight="1" thickBot="1" x14ac:dyDescent="0.3">
      <c r="A111" s="204"/>
      <c r="B111" s="70" t="s">
        <v>152</v>
      </c>
      <c r="C111" s="80" t="s">
        <v>23</v>
      </c>
      <c r="D111" s="86"/>
      <c r="E111" s="87"/>
      <c r="F111" s="88"/>
      <c r="G111" s="88"/>
      <c r="H111" s="88"/>
      <c r="I111" s="89"/>
      <c r="J111" s="88"/>
      <c r="K111" s="88"/>
      <c r="L111" s="88"/>
      <c r="M111" s="88"/>
      <c r="N111" s="88"/>
      <c r="O111" s="88"/>
      <c r="P111" s="88"/>
      <c r="Q111" s="88"/>
      <c r="R111" s="90">
        <f t="shared" si="4"/>
        <v>0</v>
      </c>
      <c r="S111" s="85">
        <f t="shared" si="5"/>
        <v>0</v>
      </c>
    </row>
    <row r="112" spans="1:19" ht="39.950000000000003" customHeight="1" thickBot="1" x14ac:dyDescent="0.3">
      <c r="A112" s="204"/>
      <c r="B112" s="70" t="s">
        <v>45</v>
      </c>
      <c r="C112" s="80" t="s">
        <v>23</v>
      </c>
      <c r="D112" s="86"/>
      <c r="E112" s="87">
        <f>+I112</f>
        <v>20514255</v>
      </c>
      <c r="F112" s="88"/>
      <c r="G112" s="88"/>
      <c r="H112" s="88"/>
      <c r="I112" s="89">
        <f>9243018+11271237</f>
        <v>20514255</v>
      </c>
      <c r="J112" s="88"/>
      <c r="K112" s="88"/>
      <c r="L112" s="88"/>
      <c r="M112" s="88"/>
      <c r="N112" s="88"/>
      <c r="O112" s="88"/>
      <c r="P112" s="88"/>
      <c r="Q112" s="88"/>
      <c r="R112" s="90">
        <f t="shared" si="4"/>
        <v>20514255</v>
      </c>
      <c r="S112" s="85">
        <f t="shared" si="5"/>
        <v>0</v>
      </c>
    </row>
    <row r="113" spans="1:19" ht="39.75" customHeight="1" thickBot="1" x14ac:dyDescent="0.3">
      <c r="A113" s="204"/>
      <c r="B113" s="70" t="s">
        <v>153</v>
      </c>
      <c r="C113" s="80"/>
      <c r="D113" s="86"/>
      <c r="E113" s="87"/>
      <c r="F113" s="88"/>
      <c r="G113" s="88"/>
      <c r="H113" s="88"/>
      <c r="I113" s="89"/>
      <c r="J113" s="88"/>
      <c r="K113" s="88"/>
      <c r="L113" s="88"/>
      <c r="M113" s="88"/>
      <c r="N113" s="88"/>
      <c r="O113" s="88"/>
      <c r="P113" s="88"/>
      <c r="Q113" s="88"/>
      <c r="R113" s="90"/>
      <c r="S113" s="90">
        <f t="shared" si="5"/>
        <v>0</v>
      </c>
    </row>
    <row r="114" spans="1:19" ht="39.75" hidden="1" customHeight="1" thickBot="1" x14ac:dyDescent="0.3">
      <c r="A114" s="204"/>
      <c r="B114" s="70" t="s">
        <v>154</v>
      </c>
      <c r="C114" s="80"/>
      <c r="D114" s="86"/>
      <c r="E114" s="87"/>
      <c r="F114" s="88"/>
      <c r="G114" s="88"/>
      <c r="H114" s="88"/>
      <c r="I114" s="89"/>
      <c r="J114" s="88"/>
      <c r="K114" s="88"/>
      <c r="L114" s="88"/>
      <c r="M114" s="88"/>
      <c r="N114" s="88"/>
      <c r="O114" s="88"/>
      <c r="P114" s="88"/>
      <c r="Q114" s="88"/>
      <c r="R114" s="90"/>
      <c r="S114" s="90">
        <f t="shared" si="5"/>
        <v>0</v>
      </c>
    </row>
    <row r="115" spans="1:19" ht="39.75" hidden="1" customHeight="1" thickBot="1" x14ac:dyDescent="0.3">
      <c r="A115" s="204"/>
      <c r="B115" s="70" t="s">
        <v>155</v>
      </c>
      <c r="C115" s="80"/>
      <c r="D115" s="86"/>
      <c r="E115" s="87"/>
      <c r="F115" s="88"/>
      <c r="G115" s="88"/>
      <c r="H115" s="88"/>
      <c r="I115" s="89"/>
      <c r="J115" s="88"/>
      <c r="K115" s="88"/>
      <c r="L115" s="88"/>
      <c r="M115" s="88"/>
      <c r="N115" s="88"/>
      <c r="O115" s="88"/>
      <c r="P115" s="88"/>
      <c r="Q115" s="88"/>
      <c r="R115" s="90"/>
      <c r="S115" s="90">
        <f t="shared" si="5"/>
        <v>0</v>
      </c>
    </row>
    <row r="116" spans="1:19" ht="39.75" hidden="1" customHeight="1" thickBot="1" x14ac:dyDescent="0.3">
      <c r="A116" s="204"/>
      <c r="B116" s="70" t="s">
        <v>156</v>
      </c>
      <c r="C116" s="80"/>
      <c r="D116" s="86"/>
      <c r="E116" s="87"/>
      <c r="F116" s="88"/>
      <c r="G116" s="88"/>
      <c r="H116" s="88"/>
      <c r="I116" s="89"/>
      <c r="J116" s="88"/>
      <c r="K116" s="88"/>
      <c r="L116" s="88"/>
      <c r="M116" s="88"/>
      <c r="N116" s="88"/>
      <c r="O116" s="88"/>
      <c r="P116" s="88"/>
      <c r="Q116" s="88"/>
      <c r="R116" s="90"/>
      <c r="S116" s="90">
        <f t="shared" si="5"/>
        <v>0</v>
      </c>
    </row>
    <row r="117" spans="1:19" ht="39.75" hidden="1" customHeight="1" thickBot="1" x14ac:dyDescent="0.3">
      <c r="A117" s="204"/>
      <c r="B117" s="70" t="s">
        <v>157</v>
      </c>
      <c r="C117" s="80"/>
      <c r="D117" s="86"/>
      <c r="E117" s="87"/>
      <c r="F117" s="88"/>
      <c r="G117" s="88"/>
      <c r="H117" s="88"/>
      <c r="I117" s="89"/>
      <c r="J117" s="88"/>
      <c r="K117" s="88"/>
      <c r="L117" s="88"/>
      <c r="M117" s="88"/>
      <c r="N117" s="88"/>
      <c r="O117" s="88"/>
      <c r="P117" s="88"/>
      <c r="Q117" s="88"/>
      <c r="R117" s="90"/>
      <c r="S117" s="90">
        <f t="shared" si="5"/>
        <v>0</v>
      </c>
    </row>
    <row r="118" spans="1:19" ht="39.75" hidden="1" customHeight="1" thickBot="1" x14ac:dyDescent="0.3">
      <c r="A118" s="204"/>
      <c r="B118" s="70" t="s">
        <v>158</v>
      </c>
      <c r="C118" s="80"/>
      <c r="D118" s="86"/>
      <c r="E118" s="87"/>
      <c r="F118" s="88"/>
      <c r="G118" s="88"/>
      <c r="H118" s="88"/>
      <c r="I118" s="89"/>
      <c r="J118" s="88"/>
      <c r="K118" s="88"/>
      <c r="L118" s="88"/>
      <c r="M118" s="88"/>
      <c r="N118" s="88"/>
      <c r="O118" s="88"/>
      <c r="P118" s="88"/>
      <c r="Q118" s="88"/>
      <c r="R118" s="90"/>
      <c r="S118" s="90">
        <f t="shared" si="5"/>
        <v>0</v>
      </c>
    </row>
    <row r="119" spans="1:19" ht="39.75" hidden="1" customHeight="1" thickBot="1" x14ac:dyDescent="0.3">
      <c r="A119" s="204"/>
      <c r="B119" s="70" t="s">
        <v>159</v>
      </c>
      <c r="C119" s="80"/>
      <c r="D119" s="86"/>
      <c r="E119" s="87"/>
      <c r="F119" s="88"/>
      <c r="G119" s="88"/>
      <c r="H119" s="88"/>
      <c r="I119" s="89"/>
      <c r="J119" s="88"/>
      <c r="K119" s="88"/>
      <c r="L119" s="88"/>
      <c r="M119" s="88"/>
      <c r="N119" s="88"/>
      <c r="O119" s="88"/>
      <c r="P119" s="88"/>
      <c r="Q119" s="88"/>
      <c r="R119" s="90"/>
      <c r="S119" s="90">
        <f t="shared" si="5"/>
        <v>0</v>
      </c>
    </row>
    <row r="120" spans="1:19" ht="39.75" hidden="1" customHeight="1" thickBot="1" x14ac:dyDescent="0.3">
      <c r="A120" s="204"/>
      <c r="B120" s="70" t="s">
        <v>160</v>
      </c>
      <c r="C120" s="80"/>
      <c r="D120" s="86"/>
      <c r="E120" s="87"/>
      <c r="F120" s="88"/>
      <c r="G120" s="88"/>
      <c r="H120" s="88"/>
      <c r="I120" s="89"/>
      <c r="J120" s="88"/>
      <c r="K120" s="88"/>
      <c r="L120" s="88"/>
      <c r="M120" s="88"/>
      <c r="N120" s="88"/>
      <c r="O120" s="88"/>
      <c r="P120" s="88"/>
      <c r="Q120" s="88"/>
      <c r="R120" s="90"/>
      <c r="S120" s="90">
        <f t="shared" si="5"/>
        <v>0</v>
      </c>
    </row>
    <row r="121" spans="1:19" ht="39.75" hidden="1" customHeight="1" thickBot="1" x14ac:dyDescent="0.3">
      <c r="A121" s="204"/>
      <c r="B121" s="70" t="s">
        <v>161</v>
      </c>
      <c r="C121" s="80"/>
      <c r="D121" s="86"/>
      <c r="E121" s="87"/>
      <c r="F121" s="88"/>
      <c r="G121" s="88"/>
      <c r="H121" s="88"/>
      <c r="I121" s="89"/>
      <c r="J121" s="88"/>
      <c r="K121" s="88"/>
      <c r="L121" s="88"/>
      <c r="M121" s="88"/>
      <c r="N121" s="88"/>
      <c r="O121" s="88"/>
      <c r="P121" s="88"/>
      <c r="Q121" s="88"/>
      <c r="R121" s="90"/>
      <c r="S121" s="90">
        <f t="shared" si="5"/>
        <v>0</v>
      </c>
    </row>
    <row r="122" spans="1:19" ht="39.75" hidden="1" customHeight="1" thickBot="1" x14ac:dyDescent="0.3">
      <c r="A122" s="204"/>
      <c r="B122" s="70" t="s">
        <v>162</v>
      </c>
      <c r="C122" s="80"/>
      <c r="D122" s="86"/>
      <c r="E122" s="87"/>
      <c r="F122" s="88"/>
      <c r="G122" s="88"/>
      <c r="H122" s="88"/>
      <c r="I122" s="89"/>
      <c r="J122" s="88"/>
      <c r="K122" s="88"/>
      <c r="L122" s="88"/>
      <c r="M122" s="88"/>
      <c r="N122" s="88"/>
      <c r="O122" s="88"/>
      <c r="P122" s="88"/>
      <c r="Q122" s="88"/>
      <c r="R122" s="90"/>
      <c r="S122" s="90">
        <f t="shared" si="5"/>
        <v>0</v>
      </c>
    </row>
    <row r="123" spans="1:19" ht="39.75" hidden="1" customHeight="1" thickBot="1" x14ac:dyDescent="0.3">
      <c r="A123" s="204"/>
      <c r="B123" s="70" t="s">
        <v>163</v>
      </c>
      <c r="C123" s="80"/>
      <c r="D123" s="86"/>
      <c r="E123" s="87"/>
      <c r="F123" s="88"/>
      <c r="G123" s="88"/>
      <c r="H123" s="88"/>
      <c r="I123" s="89"/>
      <c r="J123" s="88"/>
      <c r="K123" s="88"/>
      <c r="L123" s="88"/>
      <c r="M123" s="88"/>
      <c r="N123" s="88"/>
      <c r="O123" s="88"/>
      <c r="P123" s="88"/>
      <c r="Q123" s="88"/>
      <c r="R123" s="90"/>
      <c r="S123" s="90">
        <f t="shared" si="5"/>
        <v>0</v>
      </c>
    </row>
    <row r="124" spans="1:19" ht="39.75" hidden="1" customHeight="1" thickBot="1" x14ac:dyDescent="0.3">
      <c r="A124" s="204"/>
      <c r="B124" s="70" t="s">
        <v>164</v>
      </c>
      <c r="C124" s="80"/>
      <c r="D124" s="86"/>
      <c r="E124" s="87"/>
      <c r="F124" s="88"/>
      <c r="G124" s="88"/>
      <c r="H124" s="88"/>
      <c r="I124" s="89"/>
      <c r="J124" s="88"/>
      <c r="K124" s="88"/>
      <c r="L124" s="88"/>
      <c r="M124" s="88"/>
      <c r="N124" s="88"/>
      <c r="O124" s="88"/>
      <c r="P124" s="88"/>
      <c r="Q124" s="88"/>
      <c r="R124" s="90"/>
      <c r="S124" s="90">
        <f t="shared" si="5"/>
        <v>0</v>
      </c>
    </row>
    <row r="125" spans="1:19" ht="39.75" hidden="1" customHeight="1" thickBot="1" x14ac:dyDescent="0.3">
      <c r="A125" s="204"/>
      <c r="B125" s="70" t="s">
        <v>165</v>
      </c>
      <c r="C125" s="80"/>
      <c r="D125" s="86"/>
      <c r="E125" s="87"/>
      <c r="F125" s="88"/>
      <c r="G125" s="88"/>
      <c r="H125" s="88"/>
      <c r="I125" s="89"/>
      <c r="J125" s="88"/>
      <c r="K125" s="88"/>
      <c r="L125" s="88"/>
      <c r="M125" s="88"/>
      <c r="N125" s="88"/>
      <c r="O125" s="88"/>
      <c r="P125" s="88"/>
      <c r="Q125" s="88"/>
      <c r="R125" s="90"/>
      <c r="S125" s="90">
        <f t="shared" si="5"/>
        <v>0</v>
      </c>
    </row>
    <row r="126" spans="1:19" ht="39.75" hidden="1" customHeight="1" thickBot="1" x14ac:dyDescent="0.3">
      <c r="A126" s="69"/>
      <c r="B126" s="70" t="s">
        <v>166</v>
      </c>
      <c r="C126" s="80"/>
      <c r="D126" s="86"/>
      <c r="E126" s="87"/>
      <c r="F126" s="88"/>
      <c r="G126" s="88"/>
      <c r="H126" s="88"/>
      <c r="I126" s="89"/>
      <c r="J126" s="88"/>
      <c r="K126" s="88"/>
      <c r="L126" s="88"/>
      <c r="M126" s="88"/>
      <c r="N126" s="88"/>
      <c r="O126" s="88"/>
      <c r="P126" s="88"/>
      <c r="Q126" s="88"/>
      <c r="R126" s="90">
        <f>SUM(F126:Q126)</f>
        <v>0</v>
      </c>
      <c r="S126" s="90">
        <f t="shared" si="5"/>
        <v>0</v>
      </c>
    </row>
    <row r="127" spans="1:19" ht="39.950000000000003" customHeight="1" thickBot="1" x14ac:dyDescent="0.3">
      <c r="A127" s="69"/>
      <c r="B127" s="96" t="s">
        <v>46</v>
      </c>
      <c r="C127" s="97"/>
      <c r="D127" s="98">
        <f t="shared" ref="D127:S127" si="6">SUM(D15:D126)</f>
        <v>1103546815</v>
      </c>
      <c r="E127" s="99">
        <f t="shared" si="6"/>
        <v>516448165.19999999</v>
      </c>
      <c r="F127" s="100">
        <f t="shared" si="6"/>
        <v>78915812</v>
      </c>
      <c r="G127" s="100">
        <f t="shared" si="6"/>
        <v>78915813</v>
      </c>
      <c r="H127" s="100">
        <f t="shared" si="6"/>
        <v>102912778</v>
      </c>
      <c r="I127" s="100">
        <f t="shared" si="6"/>
        <v>176787952.19999999</v>
      </c>
      <c r="J127" s="100">
        <f t="shared" si="6"/>
        <v>78915813</v>
      </c>
      <c r="K127" s="100">
        <f t="shared" si="6"/>
        <v>0</v>
      </c>
      <c r="L127" s="100">
        <f t="shared" si="6"/>
        <v>0</v>
      </c>
      <c r="M127" s="100">
        <f t="shared" si="6"/>
        <v>0</v>
      </c>
      <c r="N127" s="100">
        <f t="shared" si="6"/>
        <v>0</v>
      </c>
      <c r="O127" s="100">
        <f t="shared" si="6"/>
        <v>0</v>
      </c>
      <c r="P127" s="100">
        <f t="shared" si="6"/>
        <v>0</v>
      </c>
      <c r="Q127" s="100">
        <f t="shared" si="6"/>
        <v>0</v>
      </c>
      <c r="R127" s="100">
        <f t="shared" si="6"/>
        <v>516448168.19999999</v>
      </c>
      <c r="S127" s="100">
        <f t="shared" si="6"/>
        <v>-3</v>
      </c>
    </row>
    <row r="128" spans="1:19" ht="18" x14ac:dyDescent="0.2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196"/>
      <c r="S128" s="196"/>
    </row>
    <row r="129" spans="1:19" ht="18" x14ac:dyDescent="0.25">
      <c r="A129" s="69"/>
      <c r="B129" s="69"/>
      <c r="C129" s="69"/>
      <c r="D129" s="69"/>
      <c r="E129" s="205"/>
      <c r="F129" s="205"/>
      <c r="G129" s="69"/>
      <c r="H129" s="205"/>
      <c r="I129" s="69"/>
      <c r="J129" s="69"/>
      <c r="K129" s="69"/>
      <c r="L129" s="69"/>
      <c r="M129" s="69"/>
      <c r="N129" s="69"/>
      <c r="O129" s="69"/>
      <c r="P129" s="69"/>
      <c r="Q129" s="69"/>
      <c r="R129" s="196"/>
      <c r="S129" s="196"/>
    </row>
    <row r="130" spans="1:19" ht="18.75" thickBot="1" x14ac:dyDescent="0.3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196"/>
      <c r="S130" s="196"/>
    </row>
    <row r="131" spans="1:19" ht="18" x14ac:dyDescent="0.25">
      <c r="A131" s="69"/>
      <c r="B131" s="206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8"/>
      <c r="S131" s="209"/>
    </row>
    <row r="132" spans="1:19" ht="18" x14ac:dyDescent="0.25">
      <c r="A132" s="69"/>
      <c r="B132" s="232" t="s">
        <v>47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4"/>
    </row>
    <row r="133" spans="1:19" ht="18" x14ac:dyDescent="0.25">
      <c r="A133" s="69"/>
      <c r="B133" s="232" t="s">
        <v>48</v>
      </c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4"/>
    </row>
    <row r="134" spans="1:19" ht="18" x14ac:dyDescent="0.25">
      <c r="A134" s="69"/>
      <c r="B134" s="232" t="s">
        <v>49</v>
      </c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4"/>
    </row>
    <row r="135" spans="1:19" ht="18.75" thickBot="1" x14ac:dyDescent="0.3">
      <c r="A135" s="198"/>
      <c r="B135" s="210"/>
      <c r="C135" s="211"/>
      <c r="D135" s="212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3"/>
    </row>
    <row r="136" spans="1:19" ht="18" x14ac:dyDescent="0.2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196"/>
      <c r="S136" s="196"/>
    </row>
  </sheetData>
  <mergeCells count="4">
    <mergeCell ref="D6:S6"/>
    <mergeCell ref="B132:S132"/>
    <mergeCell ref="B133:S133"/>
    <mergeCell ref="B134:S1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63FF-D500-432A-913C-866016F415B9}">
  <dimension ref="A1:L56"/>
  <sheetViews>
    <sheetView topLeftCell="A37" zoomScale="64" zoomScaleNormal="64" workbookViewId="0">
      <selection activeCell="G16" sqref="G16"/>
    </sheetView>
  </sheetViews>
  <sheetFormatPr baseColWidth="10" defaultRowHeight="15" x14ac:dyDescent="0.25"/>
  <cols>
    <col min="1" max="1" width="5.140625" customWidth="1"/>
    <col min="2" max="2" width="44.85546875" customWidth="1"/>
    <col min="3" max="3" width="20.5703125" customWidth="1"/>
    <col min="4" max="4" width="25" customWidth="1"/>
    <col min="5" max="5" width="29.42578125" customWidth="1"/>
    <col min="6" max="6" width="23.5703125" customWidth="1"/>
    <col min="7" max="7" width="24.140625" customWidth="1"/>
    <col min="8" max="8" width="26" customWidth="1"/>
    <col min="9" max="9" width="24.42578125" customWidth="1"/>
    <col min="10" max="10" width="24.5703125" customWidth="1"/>
    <col min="11" max="11" width="27.28515625" customWidth="1"/>
    <col min="12" max="12" width="25" customWidth="1"/>
  </cols>
  <sheetData>
    <row r="1" spans="1:12" ht="18" x14ac:dyDescent="0.25">
      <c r="A1" s="117"/>
      <c r="B1" s="166" t="s">
        <v>0</v>
      </c>
      <c r="C1" s="166"/>
      <c r="D1" s="167"/>
      <c r="E1" s="117"/>
      <c r="F1" s="117"/>
      <c r="G1" s="117"/>
      <c r="H1" s="117"/>
      <c r="I1" s="117"/>
      <c r="J1" s="117"/>
      <c r="K1" s="117"/>
      <c r="L1" s="117"/>
    </row>
    <row r="2" spans="1:12" ht="18" x14ac:dyDescent="0.25">
      <c r="A2" s="117"/>
      <c r="B2" s="166" t="s">
        <v>1</v>
      </c>
      <c r="C2" s="166"/>
      <c r="D2" s="167"/>
      <c r="E2" s="117"/>
      <c r="F2" s="117"/>
      <c r="G2" s="117"/>
      <c r="H2" s="117"/>
      <c r="I2" s="117"/>
      <c r="J2" s="117"/>
      <c r="K2" s="117"/>
      <c r="L2" s="117"/>
    </row>
    <row r="3" spans="1:12" ht="18" x14ac:dyDescent="0.25">
      <c r="A3" s="117"/>
      <c r="B3" s="166" t="s">
        <v>2</v>
      </c>
      <c r="C3" s="166"/>
      <c r="D3" s="167"/>
      <c r="E3" s="117"/>
      <c r="F3" s="117"/>
      <c r="G3" s="117"/>
      <c r="H3" s="117"/>
      <c r="I3" s="117"/>
      <c r="J3" s="117"/>
      <c r="K3" s="117"/>
      <c r="L3" s="117"/>
    </row>
    <row r="4" spans="1:12" ht="18" x14ac:dyDescent="0.25">
      <c r="A4" s="117"/>
      <c r="B4" s="168" t="s">
        <v>3</v>
      </c>
      <c r="C4" s="168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18" x14ac:dyDescent="0.25">
      <c r="A5" s="117"/>
      <c r="B5" s="169" t="s">
        <v>4</v>
      </c>
      <c r="C5" s="169"/>
      <c r="D5" s="170"/>
      <c r="E5" s="117"/>
      <c r="F5" s="117"/>
      <c r="G5" s="117"/>
      <c r="H5" s="117"/>
      <c r="I5" s="117"/>
      <c r="J5" s="117"/>
      <c r="K5" s="117"/>
      <c r="L5" s="117"/>
    </row>
    <row r="6" spans="1:12" ht="27.75" x14ac:dyDescent="0.4">
      <c r="A6" s="117"/>
      <c r="B6" s="169"/>
      <c r="C6" s="169"/>
      <c r="D6" s="241" t="s">
        <v>5</v>
      </c>
      <c r="E6" s="241"/>
      <c r="F6" s="241"/>
      <c r="G6" s="241"/>
      <c r="H6" s="241"/>
      <c r="I6" s="241"/>
      <c r="J6" s="241"/>
      <c r="K6" s="241"/>
      <c r="L6" s="241"/>
    </row>
    <row r="7" spans="1:12" ht="18" x14ac:dyDescent="0.25">
      <c r="A7" s="117"/>
      <c r="B7" s="169"/>
      <c r="C7" s="168" t="s">
        <v>50</v>
      </c>
      <c r="D7" s="168"/>
      <c r="E7" s="168"/>
      <c r="F7" s="168"/>
      <c r="G7" s="168"/>
      <c r="H7" s="168"/>
      <c r="I7" s="168"/>
      <c r="J7" s="168"/>
      <c r="K7" s="168"/>
      <c r="L7" s="168"/>
    </row>
    <row r="8" spans="1:12" ht="18" x14ac:dyDescent="0.25">
      <c r="A8" s="117"/>
      <c r="B8" s="171" t="s">
        <v>191</v>
      </c>
      <c r="C8" s="171"/>
      <c r="D8" s="172"/>
      <c r="E8" s="173"/>
      <c r="F8" s="168"/>
      <c r="G8" s="117"/>
      <c r="H8" s="117"/>
      <c r="I8" s="174"/>
      <c r="J8" s="174"/>
      <c r="K8" s="117"/>
      <c r="L8" s="117"/>
    </row>
    <row r="9" spans="1:12" ht="18" x14ac:dyDescent="0.25">
      <c r="A9" s="117"/>
      <c r="B9" s="171" t="s">
        <v>192</v>
      </c>
      <c r="C9" s="171"/>
      <c r="D9" s="172"/>
      <c r="E9" s="173"/>
      <c r="F9" s="175"/>
      <c r="G9" s="176"/>
      <c r="H9" s="176"/>
      <c r="I9" s="117"/>
      <c r="J9" s="117"/>
      <c r="K9" s="117"/>
      <c r="L9" s="117"/>
    </row>
    <row r="10" spans="1:12" ht="18" x14ac:dyDescent="0.25">
      <c r="A10" s="117"/>
      <c r="B10" s="171" t="s">
        <v>53</v>
      </c>
      <c r="C10" s="171"/>
      <c r="D10" s="177"/>
      <c r="E10" s="166"/>
      <c r="F10" s="117"/>
      <c r="G10" s="117"/>
      <c r="H10" s="117"/>
      <c r="I10" s="117"/>
      <c r="J10" s="117"/>
      <c r="K10" s="117"/>
      <c r="L10" s="117"/>
    </row>
    <row r="11" spans="1:12" ht="18" x14ac:dyDescent="0.25">
      <c r="A11" s="117"/>
      <c r="B11" s="178"/>
      <c r="C11" s="178"/>
      <c r="D11" s="117"/>
      <c r="E11" s="166" t="s">
        <v>54</v>
      </c>
      <c r="F11" s="117"/>
      <c r="G11" s="117"/>
      <c r="H11" s="117"/>
      <c r="I11" s="117"/>
      <c r="J11" s="117"/>
      <c r="K11" s="117"/>
      <c r="L11" s="117"/>
    </row>
    <row r="12" spans="1:12" ht="18.75" thickBot="1" x14ac:dyDescent="0.3">
      <c r="A12" s="179"/>
      <c r="B12" s="117"/>
      <c r="C12" s="117"/>
      <c r="D12" s="167"/>
      <c r="E12" s="176"/>
      <c r="F12" s="176"/>
      <c r="G12" s="176"/>
      <c r="H12" s="117"/>
      <c r="I12" s="175"/>
      <c r="J12" s="175"/>
      <c r="K12" s="117"/>
      <c r="L12" s="117"/>
    </row>
    <row r="13" spans="1:12" ht="78.75" customHeight="1" thickBot="1" x14ac:dyDescent="0.3">
      <c r="A13" s="179"/>
      <c r="B13" s="117"/>
      <c r="C13" s="70" t="s">
        <v>8</v>
      </c>
      <c r="D13" s="71" t="s">
        <v>9</v>
      </c>
      <c r="E13" s="72" t="s">
        <v>10</v>
      </c>
      <c r="F13" s="70" t="s">
        <v>11</v>
      </c>
      <c r="G13" s="70" t="s">
        <v>12</v>
      </c>
      <c r="H13" s="70" t="s">
        <v>13</v>
      </c>
      <c r="I13" s="70" t="s">
        <v>14</v>
      </c>
      <c r="J13" s="70" t="s">
        <v>15</v>
      </c>
      <c r="K13" s="70" t="s">
        <v>16</v>
      </c>
      <c r="L13" s="70" t="s">
        <v>17</v>
      </c>
    </row>
    <row r="14" spans="1:12" ht="39.950000000000003" customHeight="1" thickBot="1" x14ac:dyDescent="0.3">
      <c r="A14" s="179"/>
      <c r="B14" s="74" t="s">
        <v>18</v>
      </c>
      <c r="C14" s="75"/>
      <c r="D14" s="76" t="s">
        <v>19</v>
      </c>
      <c r="E14" s="77" t="s">
        <v>19</v>
      </c>
      <c r="F14" s="180" t="s">
        <v>20</v>
      </c>
      <c r="G14" s="75" t="s">
        <v>20</v>
      </c>
      <c r="H14" s="75" t="s">
        <v>20</v>
      </c>
      <c r="I14" s="75" t="s">
        <v>20</v>
      </c>
      <c r="J14" s="75" t="s">
        <v>20</v>
      </c>
      <c r="K14" s="180" t="s">
        <v>21</v>
      </c>
      <c r="L14" s="180"/>
    </row>
    <row r="15" spans="1:12" ht="39.950000000000003" customHeight="1" thickBot="1" x14ac:dyDescent="0.3">
      <c r="A15" s="179"/>
      <c r="B15" s="70" t="s">
        <v>22</v>
      </c>
      <c r="C15" s="80" t="s">
        <v>23</v>
      </c>
      <c r="D15" s="81">
        <f>+F15*12</f>
        <v>7170711972</v>
      </c>
      <c r="E15" s="82">
        <f>+K15</f>
        <v>2987796655</v>
      </c>
      <c r="F15" s="146">
        <v>597559331</v>
      </c>
      <c r="G15" s="146">
        <v>597559331</v>
      </c>
      <c r="H15" s="146">
        <v>597559331</v>
      </c>
      <c r="I15" s="147">
        <v>597559331</v>
      </c>
      <c r="J15" s="181">
        <v>597559331</v>
      </c>
      <c r="K15" s="148">
        <f t="shared" ref="K15:K43" si="0">SUM(F15:J15)</f>
        <v>2987796655</v>
      </c>
      <c r="L15" s="148">
        <f>+E15-K15</f>
        <v>0</v>
      </c>
    </row>
    <row r="16" spans="1:12" ht="39.950000000000003" customHeight="1" thickBot="1" x14ac:dyDescent="0.3">
      <c r="A16" s="179"/>
      <c r="B16" s="70" t="s">
        <v>55</v>
      </c>
      <c r="C16" s="80" t="s">
        <v>23</v>
      </c>
      <c r="D16" s="86">
        <f>+F16*12</f>
        <v>26058072</v>
      </c>
      <c r="E16" s="87">
        <f>SUM(F16:J16)</f>
        <v>10857066</v>
      </c>
      <c r="F16" s="152">
        <f>2171506</f>
        <v>2171506</v>
      </c>
      <c r="G16" s="152">
        <v>2171507</v>
      </c>
      <c r="H16" s="152">
        <v>2171507</v>
      </c>
      <c r="I16" s="153">
        <v>2171507</v>
      </c>
      <c r="J16" s="182">
        <v>2171039</v>
      </c>
      <c r="K16" s="154">
        <f t="shared" si="0"/>
        <v>10857066</v>
      </c>
      <c r="L16" s="148">
        <f>+E16-K16</f>
        <v>0</v>
      </c>
    </row>
    <row r="17" spans="1:12" ht="39.950000000000003" customHeight="1" thickBot="1" x14ac:dyDescent="0.3">
      <c r="A17" s="179"/>
      <c r="B17" s="70" t="s">
        <v>56</v>
      </c>
      <c r="C17" s="80" t="s">
        <v>23</v>
      </c>
      <c r="D17" s="86"/>
      <c r="E17" s="87">
        <f>+F17</f>
        <v>4196148</v>
      </c>
      <c r="F17" s="152">
        <v>4196148</v>
      </c>
      <c r="G17" s="152"/>
      <c r="H17" s="152"/>
      <c r="I17" s="153"/>
      <c r="J17" s="182"/>
      <c r="K17" s="154">
        <f t="shared" si="0"/>
        <v>4196148</v>
      </c>
      <c r="L17" s="148"/>
    </row>
    <row r="18" spans="1:12" ht="39.950000000000003" customHeight="1" thickBot="1" x14ac:dyDescent="0.3">
      <c r="A18" s="179"/>
      <c r="B18" s="70" t="s">
        <v>25</v>
      </c>
      <c r="C18" s="80" t="s">
        <v>23</v>
      </c>
      <c r="D18" s="86">
        <f t="shared" ref="D18" si="1">+F18*12</f>
        <v>6874092</v>
      </c>
      <c r="E18" s="87">
        <f>SUM(F18:J18)</f>
        <v>2864205</v>
      </c>
      <c r="F18" s="152">
        <v>572841</v>
      </c>
      <c r="G18" s="152">
        <v>572841</v>
      </c>
      <c r="H18" s="152">
        <v>572841</v>
      </c>
      <c r="I18" s="153">
        <v>572841</v>
      </c>
      <c r="J18" s="182">
        <v>572841</v>
      </c>
      <c r="K18" s="154">
        <f t="shared" si="0"/>
        <v>2864205</v>
      </c>
      <c r="L18" s="148">
        <f t="shared" ref="L18:L43" si="2">+E18-K18</f>
        <v>0</v>
      </c>
    </row>
    <row r="19" spans="1:12" ht="39.950000000000003" customHeight="1" thickBot="1" x14ac:dyDescent="0.3">
      <c r="A19" s="179"/>
      <c r="B19" s="70" t="s">
        <v>26</v>
      </c>
      <c r="C19" s="80" t="s">
        <v>23</v>
      </c>
      <c r="D19" s="86">
        <f>+F19*12</f>
        <v>19061928</v>
      </c>
      <c r="E19" s="87">
        <f>SUM(F19:J19)</f>
        <v>7942474</v>
      </c>
      <c r="F19" s="152">
        <v>1588494</v>
      </c>
      <c r="G19" s="152">
        <v>1588495</v>
      </c>
      <c r="H19" s="152">
        <v>1588495</v>
      </c>
      <c r="I19" s="153">
        <v>1588495</v>
      </c>
      <c r="J19" s="182">
        <v>1588495</v>
      </c>
      <c r="K19" s="154">
        <f t="shared" si="0"/>
        <v>7942474</v>
      </c>
      <c r="L19" s="148">
        <f t="shared" si="2"/>
        <v>0</v>
      </c>
    </row>
    <row r="20" spans="1:12" ht="39.950000000000003" customHeight="1" thickBot="1" x14ac:dyDescent="0.3">
      <c r="A20" s="179"/>
      <c r="B20" s="70" t="s">
        <v>27</v>
      </c>
      <c r="C20" s="80">
        <v>1893</v>
      </c>
      <c r="D20" s="86">
        <v>67867225</v>
      </c>
      <c r="E20" s="87">
        <f>+I20</f>
        <v>33933612</v>
      </c>
      <c r="F20" s="152"/>
      <c r="G20" s="152"/>
      <c r="H20" s="152"/>
      <c r="I20" s="153">
        <v>33933612</v>
      </c>
      <c r="J20" s="182"/>
      <c r="K20" s="154">
        <f t="shared" si="0"/>
        <v>33933612</v>
      </c>
      <c r="L20" s="148">
        <f t="shared" si="2"/>
        <v>0</v>
      </c>
    </row>
    <row r="21" spans="1:12" ht="39.950000000000003" customHeight="1" thickBot="1" x14ac:dyDescent="0.3">
      <c r="A21" s="179"/>
      <c r="B21" s="70" t="s">
        <v>57</v>
      </c>
      <c r="C21" s="80" t="s">
        <v>23</v>
      </c>
      <c r="D21" s="86">
        <f>+G21*12</f>
        <v>-18774024</v>
      </c>
      <c r="E21" s="87">
        <f>SUM(F21:J21)</f>
        <v>-7822510</v>
      </c>
      <c r="F21" s="152">
        <v>-1564502</v>
      </c>
      <c r="G21" s="152">
        <v>-1564502</v>
      </c>
      <c r="H21" s="152">
        <v>-1564502</v>
      </c>
      <c r="I21" s="153">
        <v>-1564502</v>
      </c>
      <c r="J21" s="182">
        <v>-1564502</v>
      </c>
      <c r="K21" s="154">
        <f t="shared" si="0"/>
        <v>-7822510</v>
      </c>
      <c r="L21" s="148">
        <f t="shared" si="2"/>
        <v>0</v>
      </c>
    </row>
    <row r="22" spans="1:12" ht="39.950000000000003" customHeight="1" thickBot="1" x14ac:dyDescent="0.3">
      <c r="A22" s="179"/>
      <c r="B22" s="70" t="s">
        <v>58</v>
      </c>
      <c r="C22" s="80">
        <v>1531</v>
      </c>
      <c r="D22" s="86">
        <v>134754963</v>
      </c>
      <c r="E22" s="87">
        <f>33688741+11229580+11229580</f>
        <v>56147901</v>
      </c>
      <c r="F22" s="152"/>
      <c r="G22" s="156"/>
      <c r="H22" s="152"/>
      <c r="I22" s="183">
        <f>27216555+11229580</f>
        <v>38446135</v>
      </c>
      <c r="J22" s="182">
        <v>11229580</v>
      </c>
      <c r="K22" s="154">
        <f t="shared" si="0"/>
        <v>49675715</v>
      </c>
      <c r="L22" s="148">
        <f t="shared" si="2"/>
        <v>6472186</v>
      </c>
    </row>
    <row r="23" spans="1:12" ht="39.950000000000003" customHeight="1" thickBot="1" x14ac:dyDescent="0.3">
      <c r="A23" s="179"/>
      <c r="B23" s="70" t="s">
        <v>59</v>
      </c>
      <c r="C23" s="80" t="s">
        <v>23</v>
      </c>
      <c r="D23" s="86"/>
      <c r="E23" s="87">
        <f>SUM(F23:J23)</f>
        <v>8978563</v>
      </c>
      <c r="F23" s="152">
        <v>901649</v>
      </c>
      <c r="G23" s="152">
        <v>1440429</v>
      </c>
      <c r="H23" s="152">
        <f>3123368+1171039</f>
        <v>4294407</v>
      </c>
      <c r="I23" s="153">
        <v>1171039</v>
      </c>
      <c r="J23" s="182">
        <v>1171039</v>
      </c>
      <c r="K23" s="154">
        <f t="shared" si="0"/>
        <v>8978563</v>
      </c>
      <c r="L23" s="148">
        <f t="shared" si="2"/>
        <v>0</v>
      </c>
    </row>
    <row r="24" spans="1:12" ht="39.950000000000003" customHeight="1" thickBot="1" x14ac:dyDescent="0.3">
      <c r="A24" s="179"/>
      <c r="B24" s="70" t="s">
        <v>110</v>
      </c>
      <c r="C24" s="80">
        <v>1531</v>
      </c>
      <c r="D24" s="86">
        <v>28544364</v>
      </c>
      <c r="E24" s="87">
        <f>9514788+2378697</f>
        <v>11893485</v>
      </c>
      <c r="F24" s="152"/>
      <c r="G24" s="152"/>
      <c r="H24" s="152"/>
      <c r="I24" s="153">
        <v>9514788</v>
      </c>
      <c r="J24" s="182">
        <v>2378697</v>
      </c>
      <c r="K24" s="154">
        <f t="shared" si="0"/>
        <v>11893485</v>
      </c>
      <c r="L24" s="148">
        <f t="shared" si="2"/>
        <v>0</v>
      </c>
    </row>
    <row r="25" spans="1:12" ht="39.950000000000003" customHeight="1" thickBot="1" x14ac:dyDescent="0.3">
      <c r="A25" s="179"/>
      <c r="B25" s="70" t="s">
        <v>61</v>
      </c>
      <c r="C25" s="80">
        <v>2103</v>
      </c>
      <c r="D25" s="114">
        <v>16307200</v>
      </c>
      <c r="E25" s="87">
        <f t="shared" ref="E25:E33" si="3">+I25</f>
        <v>11415040</v>
      </c>
      <c r="F25" s="152"/>
      <c r="G25" s="152"/>
      <c r="H25" s="152"/>
      <c r="I25" s="153">
        <f t="shared" ref="I25:I32" si="4">+D25*0.7</f>
        <v>11415040</v>
      </c>
      <c r="J25" s="182"/>
      <c r="K25" s="154">
        <f t="shared" si="0"/>
        <v>11415040</v>
      </c>
      <c r="L25" s="148">
        <f t="shared" si="2"/>
        <v>0</v>
      </c>
    </row>
    <row r="26" spans="1:12" ht="39.950000000000003" customHeight="1" thickBot="1" x14ac:dyDescent="0.3">
      <c r="A26" s="179"/>
      <c r="B26" s="70" t="s">
        <v>62</v>
      </c>
      <c r="C26" s="80">
        <v>2103</v>
      </c>
      <c r="D26" s="114">
        <v>152308300</v>
      </c>
      <c r="E26" s="87">
        <f t="shared" si="3"/>
        <v>106615810</v>
      </c>
      <c r="F26" s="152"/>
      <c r="G26" s="152"/>
      <c r="H26" s="152"/>
      <c r="I26" s="153">
        <f t="shared" si="4"/>
        <v>106615810</v>
      </c>
      <c r="J26" s="182"/>
      <c r="K26" s="154">
        <f t="shared" si="0"/>
        <v>106615810</v>
      </c>
      <c r="L26" s="148">
        <f t="shared" si="2"/>
        <v>0</v>
      </c>
    </row>
    <row r="27" spans="1:12" ht="39.950000000000003" customHeight="1" thickBot="1" x14ac:dyDescent="0.3">
      <c r="A27" s="179"/>
      <c r="B27" s="70" t="s">
        <v>28</v>
      </c>
      <c r="C27" s="80">
        <v>1556</v>
      </c>
      <c r="D27" s="115">
        <v>1770685</v>
      </c>
      <c r="E27" s="87">
        <f t="shared" si="3"/>
        <v>1239479.5</v>
      </c>
      <c r="F27" s="152"/>
      <c r="G27" s="152"/>
      <c r="H27" s="152"/>
      <c r="I27" s="153">
        <f t="shared" si="4"/>
        <v>1239479.5</v>
      </c>
      <c r="J27" s="182"/>
      <c r="K27" s="154">
        <f t="shared" si="0"/>
        <v>1239479.5</v>
      </c>
      <c r="L27" s="148">
        <f t="shared" si="2"/>
        <v>0</v>
      </c>
    </row>
    <row r="28" spans="1:12" ht="39.950000000000003" customHeight="1" thickBot="1" x14ac:dyDescent="0.3">
      <c r="A28" s="179"/>
      <c r="B28" s="70" t="s">
        <v>29</v>
      </c>
      <c r="C28" s="80">
        <v>1556</v>
      </c>
      <c r="D28" s="86">
        <v>78903720</v>
      </c>
      <c r="E28" s="87">
        <f t="shared" si="3"/>
        <v>55232604</v>
      </c>
      <c r="F28" s="152"/>
      <c r="G28" s="152"/>
      <c r="H28" s="152"/>
      <c r="I28" s="153">
        <f t="shared" si="4"/>
        <v>55232604</v>
      </c>
      <c r="J28" s="182"/>
      <c r="K28" s="154">
        <f t="shared" si="0"/>
        <v>55232604</v>
      </c>
      <c r="L28" s="148">
        <f t="shared" si="2"/>
        <v>0</v>
      </c>
    </row>
    <row r="29" spans="1:12" ht="39.950000000000003" customHeight="1" thickBot="1" x14ac:dyDescent="0.3">
      <c r="A29" s="179"/>
      <c r="B29" s="70" t="s">
        <v>30</v>
      </c>
      <c r="C29" s="80">
        <v>1555</v>
      </c>
      <c r="D29" s="93">
        <v>36122450</v>
      </c>
      <c r="E29" s="87">
        <f t="shared" si="3"/>
        <v>25285715</v>
      </c>
      <c r="F29" s="152"/>
      <c r="G29" s="152"/>
      <c r="H29" s="152"/>
      <c r="I29" s="153">
        <f t="shared" si="4"/>
        <v>25285715</v>
      </c>
      <c r="J29" s="182"/>
      <c r="K29" s="154">
        <f t="shared" si="0"/>
        <v>25285715</v>
      </c>
      <c r="L29" s="148">
        <f t="shared" si="2"/>
        <v>0</v>
      </c>
    </row>
    <row r="30" spans="1:12" ht="39.950000000000003" customHeight="1" thickBot="1" x14ac:dyDescent="0.3">
      <c r="A30" s="179"/>
      <c r="B30" s="70" t="s">
        <v>73</v>
      </c>
      <c r="C30" s="80">
        <v>1555</v>
      </c>
      <c r="D30" s="93">
        <v>5358510</v>
      </c>
      <c r="E30" s="87">
        <f t="shared" si="3"/>
        <v>3750956.9999999995</v>
      </c>
      <c r="F30" s="152"/>
      <c r="G30" s="152"/>
      <c r="H30" s="152"/>
      <c r="I30" s="153">
        <f t="shared" si="4"/>
        <v>3750956.9999999995</v>
      </c>
      <c r="J30" s="182"/>
      <c r="K30" s="154">
        <f t="shared" si="0"/>
        <v>3750956.9999999995</v>
      </c>
      <c r="L30" s="148">
        <f t="shared" si="2"/>
        <v>0</v>
      </c>
    </row>
    <row r="31" spans="1:12" ht="39.950000000000003" customHeight="1" thickBot="1" x14ac:dyDescent="0.3">
      <c r="A31" s="179"/>
      <c r="B31" s="70" t="s">
        <v>74</v>
      </c>
      <c r="C31" s="80">
        <v>1555</v>
      </c>
      <c r="D31" s="115">
        <v>8154969</v>
      </c>
      <c r="E31" s="87">
        <f t="shared" si="3"/>
        <v>5708478.2999999998</v>
      </c>
      <c r="F31" s="152"/>
      <c r="G31" s="152"/>
      <c r="H31" s="152"/>
      <c r="I31" s="153">
        <f t="shared" si="4"/>
        <v>5708478.2999999998</v>
      </c>
      <c r="J31" s="182"/>
      <c r="K31" s="154">
        <f t="shared" si="0"/>
        <v>5708478.2999999998</v>
      </c>
      <c r="L31" s="148">
        <f t="shared" si="2"/>
        <v>0</v>
      </c>
    </row>
    <row r="32" spans="1:12" ht="39.950000000000003" customHeight="1" thickBot="1" x14ac:dyDescent="0.3">
      <c r="A32" s="179"/>
      <c r="B32" s="70" t="s">
        <v>32</v>
      </c>
      <c r="C32" s="80">
        <v>1555</v>
      </c>
      <c r="D32" s="93">
        <v>53585100</v>
      </c>
      <c r="E32" s="87">
        <f t="shared" si="3"/>
        <v>37509570</v>
      </c>
      <c r="F32" s="152"/>
      <c r="G32" s="152"/>
      <c r="H32" s="152"/>
      <c r="I32" s="153">
        <f t="shared" si="4"/>
        <v>37509570</v>
      </c>
      <c r="J32" s="182"/>
      <c r="K32" s="154">
        <f t="shared" si="0"/>
        <v>37509570</v>
      </c>
      <c r="L32" s="148">
        <f t="shared" si="2"/>
        <v>0</v>
      </c>
    </row>
    <row r="33" spans="1:12" ht="39.950000000000003" customHeight="1" thickBot="1" x14ac:dyDescent="0.3">
      <c r="A33" s="179"/>
      <c r="B33" s="70" t="s">
        <v>33</v>
      </c>
      <c r="C33" s="80">
        <v>1554</v>
      </c>
      <c r="D33" s="114">
        <v>6714338</v>
      </c>
      <c r="E33" s="87">
        <f t="shared" si="3"/>
        <v>4700037</v>
      </c>
      <c r="F33" s="152"/>
      <c r="G33" s="152"/>
      <c r="H33" s="152"/>
      <c r="I33" s="153">
        <v>4700037</v>
      </c>
      <c r="J33" s="182"/>
      <c r="K33" s="154">
        <f t="shared" si="0"/>
        <v>4700037</v>
      </c>
      <c r="L33" s="148">
        <f t="shared" si="2"/>
        <v>0</v>
      </c>
    </row>
    <row r="34" spans="1:12" ht="39.950000000000003" customHeight="1" thickBot="1" x14ac:dyDescent="0.3">
      <c r="A34" s="179"/>
      <c r="B34" s="70" t="s">
        <v>64</v>
      </c>
      <c r="C34" s="80">
        <v>1532</v>
      </c>
      <c r="D34" s="86">
        <v>6448533</v>
      </c>
      <c r="E34" s="87"/>
      <c r="F34" s="152"/>
      <c r="G34" s="152"/>
      <c r="H34" s="152">
        <v>4513973</v>
      </c>
      <c r="I34" s="153"/>
      <c r="J34" s="182"/>
      <c r="K34" s="154">
        <f t="shared" si="0"/>
        <v>4513973</v>
      </c>
      <c r="L34" s="148">
        <f t="shared" si="2"/>
        <v>-4513973</v>
      </c>
    </row>
    <row r="35" spans="1:12" ht="39.950000000000003" customHeight="1" thickBot="1" x14ac:dyDescent="0.3">
      <c r="A35" s="179"/>
      <c r="B35" s="70" t="s">
        <v>35</v>
      </c>
      <c r="C35" s="80">
        <v>1534</v>
      </c>
      <c r="D35" s="86">
        <v>29672159</v>
      </c>
      <c r="E35" s="87"/>
      <c r="F35" s="152"/>
      <c r="G35" s="152"/>
      <c r="H35" s="152"/>
      <c r="I35" s="153"/>
      <c r="J35" s="182"/>
      <c r="K35" s="154">
        <f t="shared" si="0"/>
        <v>0</v>
      </c>
      <c r="L35" s="148">
        <f t="shared" si="2"/>
        <v>0</v>
      </c>
    </row>
    <row r="36" spans="1:12" ht="39.950000000000003" customHeight="1" thickBot="1" x14ac:dyDescent="0.3">
      <c r="A36" s="179"/>
      <c r="B36" s="70" t="s">
        <v>130</v>
      </c>
      <c r="C36" s="80">
        <v>1894</v>
      </c>
      <c r="D36" s="86">
        <v>17118770</v>
      </c>
      <c r="E36" s="87"/>
      <c r="F36" s="152"/>
      <c r="G36" s="152"/>
      <c r="H36" s="152"/>
      <c r="I36" s="153"/>
      <c r="J36" s="182"/>
      <c r="K36" s="154">
        <f t="shared" si="0"/>
        <v>0</v>
      </c>
      <c r="L36" s="148">
        <f t="shared" si="2"/>
        <v>0</v>
      </c>
    </row>
    <row r="37" spans="1:12" ht="39.950000000000003" customHeight="1" thickBot="1" x14ac:dyDescent="0.3">
      <c r="A37" s="179"/>
      <c r="B37" s="70" t="s">
        <v>65</v>
      </c>
      <c r="C37" s="80">
        <v>1896</v>
      </c>
      <c r="D37" s="86">
        <v>52980678</v>
      </c>
      <c r="E37" s="87">
        <f>+I37</f>
        <v>37086474</v>
      </c>
      <c r="F37" s="152"/>
      <c r="G37" s="152"/>
      <c r="H37" s="152"/>
      <c r="I37" s="153">
        <v>37086474</v>
      </c>
      <c r="J37" s="182"/>
      <c r="K37" s="154">
        <f t="shared" si="0"/>
        <v>37086474</v>
      </c>
      <c r="L37" s="148">
        <f t="shared" si="2"/>
        <v>0</v>
      </c>
    </row>
    <row r="38" spans="1:12" ht="39.950000000000003" customHeight="1" thickBot="1" x14ac:dyDescent="0.3">
      <c r="A38" s="179"/>
      <c r="B38" s="70" t="s">
        <v>37</v>
      </c>
      <c r="C38" s="80">
        <v>1557</v>
      </c>
      <c r="D38" s="86">
        <v>122877000</v>
      </c>
      <c r="E38" s="87">
        <f>+I38</f>
        <v>86013900</v>
      </c>
      <c r="F38" s="152"/>
      <c r="G38" s="152"/>
      <c r="H38" s="152"/>
      <c r="I38" s="153">
        <v>86013900</v>
      </c>
      <c r="J38" s="182"/>
      <c r="K38" s="154">
        <f t="shared" si="0"/>
        <v>86013900</v>
      </c>
      <c r="L38" s="148">
        <f t="shared" si="2"/>
        <v>0</v>
      </c>
    </row>
    <row r="39" spans="1:12" ht="39.950000000000003" customHeight="1" thickBot="1" x14ac:dyDescent="0.3">
      <c r="A39" s="184"/>
      <c r="B39" s="70" t="s">
        <v>39</v>
      </c>
      <c r="C39" s="80">
        <v>1552</v>
      </c>
      <c r="D39" s="86">
        <v>793165</v>
      </c>
      <c r="E39" s="87">
        <f>+I39</f>
        <v>793165</v>
      </c>
      <c r="F39" s="152"/>
      <c r="G39" s="152"/>
      <c r="H39" s="152"/>
      <c r="I39" s="153">
        <v>793165</v>
      </c>
      <c r="J39" s="182"/>
      <c r="K39" s="154">
        <f t="shared" si="0"/>
        <v>793165</v>
      </c>
      <c r="L39" s="148">
        <f t="shared" si="2"/>
        <v>0</v>
      </c>
    </row>
    <row r="40" spans="1:12" ht="39.950000000000003" customHeight="1" thickBot="1" x14ac:dyDescent="0.3">
      <c r="A40" s="179"/>
      <c r="B40" s="70" t="s">
        <v>40</v>
      </c>
      <c r="C40" s="80">
        <v>1560</v>
      </c>
      <c r="D40" s="86">
        <v>29448674</v>
      </c>
      <c r="E40" s="87">
        <v>20614072</v>
      </c>
      <c r="F40" s="152"/>
      <c r="G40" s="152"/>
      <c r="H40" s="152">
        <v>20614072</v>
      </c>
      <c r="I40" s="153"/>
      <c r="J40" s="182"/>
      <c r="K40" s="154">
        <f t="shared" si="0"/>
        <v>20614072</v>
      </c>
      <c r="L40" s="148">
        <f t="shared" si="2"/>
        <v>0</v>
      </c>
    </row>
    <row r="41" spans="1:12" ht="39.950000000000003" customHeight="1" thickBot="1" x14ac:dyDescent="0.3">
      <c r="A41" s="184"/>
      <c r="B41" s="70" t="s">
        <v>173</v>
      </c>
      <c r="C41" s="80">
        <v>2102</v>
      </c>
      <c r="D41" s="86">
        <v>12733364</v>
      </c>
      <c r="E41" s="87">
        <f>+I41+3517907</f>
        <v>7762363</v>
      </c>
      <c r="F41" s="152"/>
      <c r="G41" s="152"/>
      <c r="H41" s="152"/>
      <c r="I41" s="153">
        <v>4244456</v>
      </c>
      <c r="J41" s="182"/>
      <c r="K41" s="154">
        <f t="shared" si="0"/>
        <v>4244456</v>
      </c>
      <c r="L41" s="148">
        <f t="shared" si="2"/>
        <v>3517907</v>
      </c>
    </row>
    <row r="42" spans="1:12" ht="39.950000000000003" customHeight="1" thickBot="1" x14ac:dyDescent="0.3">
      <c r="A42" s="179"/>
      <c r="B42" s="70" t="s">
        <v>41</v>
      </c>
      <c r="C42" s="80">
        <v>1559</v>
      </c>
      <c r="D42" s="86">
        <v>64721855</v>
      </c>
      <c r="E42" s="87">
        <f>+I42</f>
        <v>45305299</v>
      </c>
      <c r="F42" s="152"/>
      <c r="G42" s="152"/>
      <c r="H42" s="152"/>
      <c r="I42" s="153">
        <v>45305299</v>
      </c>
      <c r="J42" s="152"/>
      <c r="K42" s="154">
        <f t="shared" si="0"/>
        <v>45305299</v>
      </c>
      <c r="L42" s="148">
        <f t="shared" si="2"/>
        <v>0</v>
      </c>
    </row>
    <row r="43" spans="1:12" ht="39.950000000000003" customHeight="1" thickBot="1" x14ac:dyDescent="0.3">
      <c r="A43" s="179"/>
      <c r="B43" s="70" t="s">
        <v>183</v>
      </c>
      <c r="C43" s="80">
        <v>1783</v>
      </c>
      <c r="D43" s="86">
        <v>211133938</v>
      </c>
      <c r="E43" s="87">
        <f>+I43</f>
        <v>147793757</v>
      </c>
      <c r="F43" s="152"/>
      <c r="G43" s="152"/>
      <c r="H43" s="152"/>
      <c r="I43" s="153">
        <v>147793757</v>
      </c>
      <c r="J43" s="152"/>
      <c r="K43" s="154">
        <f t="shared" si="0"/>
        <v>147793757</v>
      </c>
      <c r="L43" s="148">
        <f t="shared" si="2"/>
        <v>0</v>
      </c>
    </row>
    <row r="44" spans="1:12" ht="39.950000000000003" customHeight="1" thickBot="1" x14ac:dyDescent="0.3">
      <c r="A44" s="179"/>
      <c r="B44" s="70" t="s">
        <v>44</v>
      </c>
      <c r="C44" s="80"/>
      <c r="D44" s="86"/>
      <c r="E44" s="87"/>
      <c r="F44" s="152"/>
      <c r="G44" s="152"/>
      <c r="H44" s="152">
        <v>13474399</v>
      </c>
      <c r="I44" s="153"/>
      <c r="J44" s="152"/>
      <c r="K44" s="154"/>
      <c r="L44" s="148"/>
    </row>
    <row r="45" spans="1:12" ht="39.950000000000003" customHeight="1" thickBot="1" x14ac:dyDescent="0.3">
      <c r="A45" s="179"/>
      <c r="B45" s="70" t="s">
        <v>84</v>
      </c>
      <c r="C45" s="80">
        <v>1553</v>
      </c>
      <c r="D45" s="86">
        <v>28750575</v>
      </c>
      <c r="E45" s="87">
        <v>20125402</v>
      </c>
      <c r="F45" s="152"/>
      <c r="G45" s="152"/>
      <c r="H45" s="152">
        <v>20125402</v>
      </c>
      <c r="I45" s="153"/>
      <c r="J45" s="152"/>
      <c r="K45" s="154">
        <f>SUM(F45:J45)</f>
        <v>20125402</v>
      </c>
      <c r="L45" s="148">
        <f>+E45-K45</f>
        <v>0</v>
      </c>
    </row>
    <row r="46" spans="1:12" ht="39.950000000000003" customHeight="1" thickBot="1" x14ac:dyDescent="0.3">
      <c r="A46" s="179"/>
      <c r="B46" s="70" t="s">
        <v>45</v>
      </c>
      <c r="C46" s="80" t="s">
        <v>23</v>
      </c>
      <c r="D46" s="86"/>
      <c r="E46" s="87">
        <f>+I46</f>
        <v>146408910</v>
      </c>
      <c r="F46" s="152"/>
      <c r="G46" s="152"/>
      <c r="H46" s="152"/>
      <c r="I46" s="153">
        <f>67909719+78499191</f>
        <v>146408910</v>
      </c>
      <c r="J46" s="152"/>
      <c r="K46" s="154">
        <f>SUM(F46:J46)</f>
        <v>146408910</v>
      </c>
      <c r="L46" s="148">
        <f>+E46-K46</f>
        <v>0</v>
      </c>
    </row>
    <row r="47" spans="1:12" ht="39.950000000000003" customHeight="1" thickBot="1" x14ac:dyDescent="0.3">
      <c r="A47" s="117"/>
      <c r="B47" s="96" t="s">
        <v>46</v>
      </c>
      <c r="C47" s="97"/>
      <c r="D47" s="98">
        <f t="shared" ref="D47:L47" si="5">SUM(D15:D46)</f>
        <v>8371002575</v>
      </c>
      <c r="E47" s="99">
        <f t="shared" si="5"/>
        <v>3880148631.8000002</v>
      </c>
      <c r="F47" s="100">
        <f t="shared" si="5"/>
        <v>605425467</v>
      </c>
      <c r="G47" s="100">
        <f t="shared" si="5"/>
        <v>601768101</v>
      </c>
      <c r="H47" s="100">
        <f t="shared" si="5"/>
        <v>663349925</v>
      </c>
      <c r="I47" s="100">
        <f t="shared" si="5"/>
        <v>1402496897.8</v>
      </c>
      <c r="J47" s="100">
        <f t="shared" si="5"/>
        <v>615106520</v>
      </c>
      <c r="K47" s="100">
        <f t="shared" si="5"/>
        <v>3874672511.8000002</v>
      </c>
      <c r="L47" s="100">
        <f t="shared" si="5"/>
        <v>5476120</v>
      </c>
    </row>
    <row r="48" spans="1:12" ht="18" x14ac:dyDescent="0.25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67"/>
      <c r="L48" s="167"/>
    </row>
    <row r="49" spans="1:12" ht="18" x14ac:dyDescent="0.25">
      <c r="A49" s="117"/>
      <c r="B49" s="117"/>
      <c r="C49" s="117"/>
      <c r="D49" s="117"/>
      <c r="E49" s="185"/>
      <c r="F49" s="185"/>
      <c r="G49" s="185"/>
      <c r="H49" s="185"/>
      <c r="I49" s="117"/>
      <c r="J49" s="117"/>
      <c r="K49" s="167"/>
      <c r="L49" s="167"/>
    </row>
    <row r="50" spans="1:12" ht="18.75" thickBot="1" x14ac:dyDescent="0.3">
      <c r="A50" s="117"/>
      <c r="B50" s="117"/>
      <c r="C50" s="117"/>
      <c r="D50" s="117"/>
      <c r="E50" s="176"/>
      <c r="F50" s="176"/>
      <c r="G50" s="176"/>
      <c r="H50" s="117"/>
      <c r="I50" s="117"/>
      <c r="J50" s="117"/>
      <c r="K50" s="167"/>
      <c r="L50" s="167"/>
    </row>
    <row r="51" spans="1:12" ht="18" x14ac:dyDescent="0.25">
      <c r="A51" s="117"/>
      <c r="B51" s="186"/>
      <c r="C51" s="187"/>
      <c r="D51" s="187"/>
      <c r="E51" s="187"/>
      <c r="F51" s="187"/>
      <c r="G51" s="187"/>
      <c r="H51" s="187"/>
      <c r="I51" s="187"/>
      <c r="J51" s="187"/>
      <c r="K51" s="188"/>
      <c r="L51" s="189"/>
    </row>
    <row r="52" spans="1:12" ht="18" x14ac:dyDescent="0.25">
      <c r="A52" s="117"/>
      <c r="B52" s="242" t="s">
        <v>47</v>
      </c>
      <c r="C52" s="243"/>
      <c r="D52" s="243"/>
      <c r="E52" s="243"/>
      <c r="F52" s="243"/>
      <c r="G52" s="243"/>
      <c r="H52" s="243"/>
      <c r="I52" s="243"/>
      <c r="J52" s="243"/>
      <c r="K52" s="243"/>
      <c r="L52" s="244"/>
    </row>
    <row r="53" spans="1:12" ht="18" x14ac:dyDescent="0.25">
      <c r="A53" s="117"/>
      <c r="B53" s="242" t="s">
        <v>48</v>
      </c>
      <c r="C53" s="243"/>
      <c r="D53" s="243"/>
      <c r="E53" s="243"/>
      <c r="F53" s="243"/>
      <c r="G53" s="243"/>
      <c r="H53" s="243"/>
      <c r="I53" s="243"/>
      <c r="J53" s="243"/>
      <c r="K53" s="243"/>
      <c r="L53" s="244"/>
    </row>
    <row r="54" spans="1:12" ht="18" x14ac:dyDescent="0.25">
      <c r="A54" s="117"/>
      <c r="B54" s="242" t="s">
        <v>49</v>
      </c>
      <c r="C54" s="243"/>
      <c r="D54" s="243"/>
      <c r="E54" s="243"/>
      <c r="F54" s="243"/>
      <c r="G54" s="243"/>
      <c r="H54" s="243"/>
      <c r="I54" s="243"/>
      <c r="J54" s="243"/>
      <c r="K54" s="243"/>
      <c r="L54" s="244"/>
    </row>
    <row r="55" spans="1:12" ht="18.75" thickBot="1" x14ac:dyDescent="0.3">
      <c r="A55" s="174"/>
      <c r="B55" s="191"/>
      <c r="C55" s="192"/>
      <c r="D55" s="193"/>
      <c r="E55" s="192"/>
      <c r="F55" s="192"/>
      <c r="G55" s="192"/>
      <c r="H55" s="192"/>
      <c r="I55" s="192"/>
      <c r="J55" s="192"/>
      <c r="K55" s="192"/>
      <c r="L55" s="194"/>
    </row>
    <row r="56" spans="1:12" ht="18" x14ac:dyDescent="0.2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67"/>
      <c r="L56" s="167"/>
    </row>
  </sheetData>
  <mergeCells count="4">
    <mergeCell ref="D6:L6"/>
    <mergeCell ref="B52:L52"/>
    <mergeCell ref="B53:L53"/>
    <mergeCell ref="B54:L54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AC78E-6C4B-4D1F-B153-18200267A8ED}">
  <dimension ref="A1:T135"/>
  <sheetViews>
    <sheetView topLeftCell="A90" zoomScale="51" zoomScaleNormal="51" workbookViewId="0">
      <selection activeCell="H18" sqref="H18"/>
    </sheetView>
  </sheetViews>
  <sheetFormatPr baseColWidth="10" defaultRowHeight="15" x14ac:dyDescent="0.25"/>
  <cols>
    <col min="1" max="1" width="5.140625" customWidth="1"/>
    <col min="3" max="3" width="45" customWidth="1"/>
    <col min="4" max="4" width="28.28515625" customWidth="1"/>
    <col min="5" max="5" width="32.7109375" customWidth="1"/>
    <col min="6" max="6" width="33" customWidth="1"/>
    <col min="7" max="7" width="31" customWidth="1"/>
    <col min="8" max="8" width="33.140625" customWidth="1"/>
    <col min="9" max="9" width="32.7109375" customWidth="1"/>
    <col min="10" max="10" width="33.28515625" customWidth="1"/>
    <col min="11" max="11" width="32.85546875" customWidth="1"/>
    <col min="12" max="18" width="11.42578125" hidden="1" customWidth="1"/>
    <col min="19" max="19" width="36.28515625" customWidth="1"/>
    <col min="20" max="20" width="27.7109375" customWidth="1"/>
  </cols>
  <sheetData>
    <row r="1" spans="1:20" ht="18" x14ac:dyDescent="0.25">
      <c r="A1" s="69"/>
      <c r="B1" s="69"/>
      <c r="C1" s="195" t="s">
        <v>0</v>
      </c>
      <c r="D1" s="195"/>
      <c r="E1" s="196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18" x14ac:dyDescent="0.25">
      <c r="A2" s="69"/>
      <c r="B2" s="69"/>
      <c r="C2" s="195" t="s">
        <v>1</v>
      </c>
      <c r="D2" s="195"/>
      <c r="E2" s="196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8" x14ac:dyDescent="0.25">
      <c r="A3" s="69"/>
      <c r="B3" s="69"/>
      <c r="C3" s="195" t="s">
        <v>2</v>
      </c>
      <c r="D3" s="195"/>
      <c r="E3" s="196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x14ac:dyDescent="0.25">
      <c r="A4" s="69"/>
      <c r="B4" s="69"/>
      <c r="C4" s="197" t="s">
        <v>3</v>
      </c>
      <c r="D4" s="197"/>
      <c r="E4" s="69"/>
      <c r="F4" s="69"/>
      <c r="G4" s="69"/>
      <c r="H4" s="69"/>
      <c r="I4" s="69"/>
      <c r="J4" s="69"/>
      <c r="K4" s="69"/>
      <c r="L4" s="69"/>
      <c r="M4" s="198"/>
      <c r="N4" s="198"/>
      <c r="O4" s="198"/>
      <c r="P4" s="198"/>
      <c r="Q4" s="198"/>
      <c r="R4" s="69"/>
      <c r="S4" s="69"/>
      <c r="T4" s="69"/>
    </row>
    <row r="5" spans="1:20" ht="18" x14ac:dyDescent="0.25">
      <c r="A5" s="69"/>
      <c r="B5" s="69"/>
      <c r="C5" s="199" t="s">
        <v>4</v>
      </c>
      <c r="D5" s="199"/>
      <c r="E5" s="200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33" x14ac:dyDescent="0.45">
      <c r="A6" s="69"/>
      <c r="B6" s="69"/>
      <c r="C6" s="199"/>
      <c r="D6" s="199"/>
      <c r="E6" s="245" t="s">
        <v>5</v>
      </c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</row>
    <row r="7" spans="1:20" ht="18" x14ac:dyDescent="0.25">
      <c r="A7" s="69"/>
      <c r="B7" s="69"/>
      <c r="C7" s="199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</row>
    <row r="8" spans="1:20" ht="18" x14ac:dyDescent="0.25">
      <c r="A8" s="69"/>
      <c r="B8" s="69"/>
      <c r="C8" s="201" t="s">
        <v>196</v>
      </c>
      <c r="D8" s="201"/>
      <c r="E8" s="202"/>
      <c r="F8" s="195"/>
      <c r="G8" s="197"/>
      <c r="H8" s="69"/>
      <c r="I8" s="69"/>
      <c r="J8" s="198"/>
      <c r="K8" s="198"/>
      <c r="L8" s="69"/>
      <c r="M8" s="69"/>
      <c r="N8" s="69"/>
      <c r="O8" s="69"/>
      <c r="P8" s="69"/>
      <c r="Q8" s="69"/>
      <c r="R8" s="69"/>
      <c r="S8" s="69"/>
      <c r="T8" s="69"/>
    </row>
    <row r="9" spans="1:20" ht="18" x14ac:dyDescent="0.25">
      <c r="A9" s="69"/>
      <c r="B9" s="69"/>
      <c r="C9" s="201" t="s">
        <v>197</v>
      </c>
      <c r="D9" s="201"/>
      <c r="E9" s="202"/>
      <c r="F9" s="195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 ht="18" x14ac:dyDescent="0.25">
      <c r="A10" s="69"/>
      <c r="B10" s="69"/>
      <c r="C10" s="201"/>
      <c r="D10" s="201"/>
      <c r="E10" s="202"/>
      <c r="F10" s="195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 ht="18" x14ac:dyDescent="0.25">
      <c r="A11" s="69"/>
      <c r="B11" s="69"/>
      <c r="C11" s="203"/>
      <c r="D11" s="203"/>
      <c r="E11" s="69"/>
      <c r="F11" s="195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20" ht="18.75" thickBot="1" x14ac:dyDescent="0.3">
      <c r="A12" s="204"/>
      <c r="B12" s="69"/>
      <c r="C12" s="69"/>
      <c r="D12" s="69"/>
      <c r="E12" s="196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20" ht="144.75" thickBot="1" x14ac:dyDescent="0.3">
      <c r="A13" s="204"/>
      <c r="B13" s="117"/>
      <c r="C13" s="117"/>
      <c r="D13" s="70" t="s">
        <v>8</v>
      </c>
      <c r="E13" s="71" t="s">
        <v>9</v>
      </c>
      <c r="F13" s="72" t="s">
        <v>10</v>
      </c>
      <c r="G13" s="70" t="s">
        <v>11</v>
      </c>
      <c r="H13" s="70" t="s">
        <v>12</v>
      </c>
      <c r="I13" s="70" t="s">
        <v>13</v>
      </c>
      <c r="J13" s="70" t="s">
        <v>14</v>
      </c>
      <c r="K13" s="70" t="s">
        <v>15</v>
      </c>
      <c r="L13" s="70" t="s">
        <v>87</v>
      </c>
      <c r="M13" s="70" t="s">
        <v>88</v>
      </c>
      <c r="N13" s="70" t="s">
        <v>89</v>
      </c>
      <c r="O13" s="70" t="s">
        <v>90</v>
      </c>
      <c r="P13" s="70" t="s">
        <v>91</v>
      </c>
      <c r="Q13" s="70" t="s">
        <v>92</v>
      </c>
      <c r="R13" s="70" t="s">
        <v>93</v>
      </c>
      <c r="S13" s="70" t="s">
        <v>16</v>
      </c>
      <c r="T13" s="70" t="s">
        <v>17</v>
      </c>
    </row>
    <row r="14" spans="1:20" ht="39.950000000000003" customHeight="1" thickBot="1" x14ac:dyDescent="0.3">
      <c r="A14" s="204"/>
      <c r="B14" s="167"/>
      <c r="C14" s="74" t="s">
        <v>18</v>
      </c>
      <c r="D14" s="75"/>
      <c r="E14" s="78" t="s">
        <v>21</v>
      </c>
      <c r="F14" s="78" t="s">
        <v>21</v>
      </c>
      <c r="G14" s="78" t="s">
        <v>20</v>
      </c>
      <c r="H14" s="78" t="s">
        <v>20</v>
      </c>
      <c r="I14" s="78" t="s">
        <v>20</v>
      </c>
      <c r="J14" s="78" t="s">
        <v>20</v>
      </c>
      <c r="K14" s="78" t="s">
        <v>20</v>
      </c>
      <c r="L14" s="78" t="s">
        <v>20</v>
      </c>
      <c r="M14" s="78" t="s">
        <v>20</v>
      </c>
      <c r="N14" s="78" t="s">
        <v>20</v>
      </c>
      <c r="O14" s="78" t="s">
        <v>20</v>
      </c>
      <c r="P14" s="78" t="s">
        <v>20</v>
      </c>
      <c r="Q14" s="78" t="s">
        <v>20</v>
      </c>
      <c r="R14" s="78" t="s">
        <v>20</v>
      </c>
      <c r="S14" s="78" t="s">
        <v>21</v>
      </c>
      <c r="T14" s="79"/>
    </row>
    <row r="15" spans="1:20" ht="39.950000000000003" customHeight="1" thickBot="1" x14ac:dyDescent="0.3">
      <c r="A15" s="204"/>
      <c r="B15" s="214">
        <v>1</v>
      </c>
      <c r="C15" s="70" t="s">
        <v>22</v>
      </c>
      <c r="D15" s="80" t="s">
        <v>23</v>
      </c>
      <c r="E15" s="81">
        <f>+G15*12</f>
        <v>18701706744</v>
      </c>
      <c r="F15" s="82">
        <f>+S15</f>
        <v>7792377810</v>
      </c>
      <c r="G15" s="83">
        <v>1558475562</v>
      </c>
      <c r="H15" s="83">
        <v>1558475562</v>
      </c>
      <c r="I15" s="83">
        <v>1558475562</v>
      </c>
      <c r="J15" s="84">
        <v>1558475562</v>
      </c>
      <c r="K15" s="83">
        <v>1558475562</v>
      </c>
      <c r="L15" s="83"/>
      <c r="M15" s="83"/>
      <c r="N15" s="83"/>
      <c r="O15" s="83"/>
      <c r="P15" s="83"/>
      <c r="Q15" s="83"/>
      <c r="R15" s="83"/>
      <c r="S15" s="85">
        <f t="shared" ref="S15:S80" si="0">SUM(G15:R15)</f>
        <v>7792377810</v>
      </c>
      <c r="T15" s="85">
        <f t="shared" ref="T15:T80" si="1">+F15-S15</f>
        <v>0</v>
      </c>
    </row>
    <row r="16" spans="1:20" ht="38.25" customHeight="1" thickBot="1" x14ac:dyDescent="0.3">
      <c r="A16" s="204"/>
      <c r="B16" s="214">
        <v>2</v>
      </c>
      <c r="C16" s="70" t="s">
        <v>94</v>
      </c>
      <c r="D16" s="80" t="s">
        <v>23</v>
      </c>
      <c r="E16" s="86">
        <f t="shared" ref="E16:E24" si="2">+G16*12</f>
        <v>0</v>
      </c>
      <c r="F16" s="87">
        <f t="shared" ref="F16:F24" si="3">+S16</f>
        <v>0</v>
      </c>
      <c r="G16" s="88"/>
      <c r="H16" s="88"/>
      <c r="I16" s="88"/>
      <c r="J16" s="89"/>
      <c r="K16" s="88"/>
      <c r="L16" s="88"/>
      <c r="M16" s="88"/>
      <c r="N16" s="88"/>
      <c r="O16" s="88"/>
      <c r="P16" s="88"/>
      <c r="Q16" s="88"/>
      <c r="R16" s="88"/>
      <c r="S16" s="90">
        <f t="shared" si="0"/>
        <v>0</v>
      </c>
      <c r="T16" s="85">
        <f t="shared" si="1"/>
        <v>0</v>
      </c>
    </row>
    <row r="17" spans="1:20" ht="39.75" hidden="1" customHeight="1" thickBot="1" x14ac:dyDescent="0.3">
      <c r="A17" s="204"/>
      <c r="B17" s="214">
        <v>3</v>
      </c>
      <c r="C17" s="70" t="s">
        <v>95</v>
      </c>
      <c r="D17" s="80" t="s">
        <v>23</v>
      </c>
      <c r="E17" s="91">
        <f t="shared" si="2"/>
        <v>0</v>
      </c>
      <c r="F17" s="87">
        <f t="shared" si="3"/>
        <v>0</v>
      </c>
      <c r="G17" s="88"/>
      <c r="H17" s="88"/>
      <c r="I17" s="88"/>
      <c r="J17" s="89"/>
      <c r="K17" s="88"/>
      <c r="L17" s="88"/>
      <c r="M17" s="88"/>
      <c r="N17" s="88"/>
      <c r="O17" s="88"/>
      <c r="P17" s="88"/>
      <c r="Q17" s="88"/>
      <c r="R17" s="88"/>
      <c r="S17" s="90">
        <f t="shared" si="0"/>
        <v>0</v>
      </c>
      <c r="T17" s="85">
        <f t="shared" si="1"/>
        <v>0</v>
      </c>
    </row>
    <row r="18" spans="1:20" ht="39.75" hidden="1" customHeight="1" thickBot="1" x14ac:dyDescent="0.3">
      <c r="A18" s="204"/>
      <c r="B18" s="214">
        <v>4</v>
      </c>
      <c r="C18" s="70" t="s">
        <v>24</v>
      </c>
      <c r="D18" s="80" t="s">
        <v>23</v>
      </c>
      <c r="E18" s="86">
        <f t="shared" si="2"/>
        <v>0</v>
      </c>
      <c r="F18" s="87">
        <f t="shared" si="3"/>
        <v>0</v>
      </c>
      <c r="G18" s="88"/>
      <c r="H18" s="88"/>
      <c r="I18" s="88"/>
      <c r="J18" s="89"/>
      <c r="K18" s="88"/>
      <c r="L18" s="88"/>
      <c r="M18" s="88"/>
      <c r="N18" s="88"/>
      <c r="O18" s="88"/>
      <c r="P18" s="88"/>
      <c r="Q18" s="88"/>
      <c r="R18" s="88"/>
      <c r="S18" s="90">
        <f t="shared" si="0"/>
        <v>0</v>
      </c>
      <c r="T18" s="85">
        <f t="shared" si="1"/>
        <v>0</v>
      </c>
    </row>
    <row r="19" spans="1:20" ht="39.950000000000003" customHeight="1" thickBot="1" x14ac:dyDescent="0.3">
      <c r="A19" s="204"/>
      <c r="B19" s="214">
        <v>5</v>
      </c>
      <c r="C19" s="70" t="s">
        <v>55</v>
      </c>
      <c r="D19" s="80" t="s">
        <v>23</v>
      </c>
      <c r="E19" s="86">
        <f t="shared" si="2"/>
        <v>116244288</v>
      </c>
      <c r="F19" s="87">
        <f t="shared" si="3"/>
        <v>48435124</v>
      </c>
      <c r="G19" s="88">
        <f>9687024</f>
        <v>9687024</v>
      </c>
      <c r="H19" s="88">
        <v>9687025</v>
      </c>
      <c r="I19" s="88">
        <v>9687025</v>
      </c>
      <c r="J19" s="89">
        <v>9687025</v>
      </c>
      <c r="K19" s="88">
        <v>9687025</v>
      </c>
      <c r="L19" s="88"/>
      <c r="M19" s="88"/>
      <c r="N19" s="88"/>
      <c r="O19" s="88"/>
      <c r="P19" s="88"/>
      <c r="Q19" s="88"/>
      <c r="R19" s="88"/>
      <c r="S19" s="90">
        <f t="shared" si="0"/>
        <v>48435124</v>
      </c>
      <c r="T19" s="85">
        <f t="shared" si="1"/>
        <v>0</v>
      </c>
    </row>
    <row r="20" spans="1:20" ht="39.950000000000003" customHeight="1" thickBot="1" x14ac:dyDescent="0.3">
      <c r="A20" s="204"/>
      <c r="B20" s="214">
        <v>6</v>
      </c>
      <c r="C20" s="70" t="s">
        <v>56</v>
      </c>
      <c r="D20" s="80"/>
      <c r="E20" s="86"/>
      <c r="F20" s="87"/>
      <c r="G20" s="88">
        <v>18718888</v>
      </c>
      <c r="H20" s="88"/>
      <c r="I20" s="88"/>
      <c r="J20" s="89"/>
      <c r="K20" s="88"/>
      <c r="L20" s="88"/>
      <c r="M20" s="88"/>
      <c r="N20" s="88"/>
      <c r="O20" s="88"/>
      <c r="P20" s="88"/>
      <c r="Q20" s="88"/>
      <c r="R20" s="88"/>
      <c r="S20" s="90"/>
      <c r="T20" s="85"/>
    </row>
    <row r="21" spans="1:20" ht="39.950000000000003" customHeight="1" thickBot="1" x14ac:dyDescent="0.3">
      <c r="A21" s="204"/>
      <c r="B21" s="214">
        <v>7</v>
      </c>
      <c r="C21" s="70" t="s">
        <v>97</v>
      </c>
      <c r="D21" s="80" t="s">
        <v>23</v>
      </c>
      <c r="E21" s="86">
        <f t="shared" si="2"/>
        <v>0</v>
      </c>
      <c r="F21" s="87">
        <f t="shared" si="3"/>
        <v>0</v>
      </c>
      <c r="G21" s="88"/>
      <c r="H21" s="88"/>
      <c r="I21" s="88"/>
      <c r="J21" s="89"/>
      <c r="K21" s="88"/>
      <c r="L21" s="88"/>
      <c r="M21" s="88"/>
      <c r="N21" s="88"/>
      <c r="O21" s="88"/>
      <c r="P21" s="88"/>
      <c r="Q21" s="88"/>
      <c r="R21" s="88"/>
      <c r="S21" s="90">
        <f t="shared" si="0"/>
        <v>0</v>
      </c>
      <c r="T21" s="85">
        <f t="shared" si="1"/>
        <v>0</v>
      </c>
    </row>
    <row r="22" spans="1:20" ht="39.950000000000003" customHeight="1" thickBot="1" x14ac:dyDescent="0.3">
      <c r="A22" s="204"/>
      <c r="B22" s="214">
        <v>8</v>
      </c>
      <c r="C22" s="70" t="s">
        <v>25</v>
      </c>
      <c r="D22" s="80" t="s">
        <v>23</v>
      </c>
      <c r="E22" s="86">
        <f t="shared" si="2"/>
        <v>25230192</v>
      </c>
      <c r="F22" s="87">
        <f t="shared" si="3"/>
        <v>10512580</v>
      </c>
      <c r="G22" s="88">
        <v>2102516</v>
      </c>
      <c r="H22" s="88">
        <v>2102516</v>
      </c>
      <c r="I22" s="88">
        <v>2102516</v>
      </c>
      <c r="J22" s="89">
        <v>2102516</v>
      </c>
      <c r="K22" s="88">
        <v>2102516</v>
      </c>
      <c r="L22" s="88"/>
      <c r="M22" s="88"/>
      <c r="N22" s="88"/>
      <c r="O22" s="88"/>
      <c r="P22" s="88"/>
      <c r="Q22" s="88"/>
      <c r="R22" s="88"/>
      <c r="S22" s="90">
        <f t="shared" si="0"/>
        <v>10512580</v>
      </c>
      <c r="T22" s="85">
        <f t="shared" si="1"/>
        <v>0</v>
      </c>
    </row>
    <row r="23" spans="1:20" ht="39.950000000000003" customHeight="1" thickBot="1" x14ac:dyDescent="0.3">
      <c r="A23" s="204"/>
      <c r="B23" s="214">
        <v>9</v>
      </c>
      <c r="C23" s="70" t="s">
        <v>98</v>
      </c>
      <c r="D23" s="80" t="s">
        <v>23</v>
      </c>
      <c r="E23" s="86">
        <f t="shared" si="2"/>
        <v>0</v>
      </c>
      <c r="F23" s="87">
        <f t="shared" si="3"/>
        <v>0</v>
      </c>
      <c r="G23" s="88"/>
      <c r="H23" s="88"/>
      <c r="I23" s="88"/>
      <c r="J23" s="89"/>
      <c r="K23" s="88"/>
      <c r="L23" s="88"/>
      <c r="M23" s="88"/>
      <c r="N23" s="88"/>
      <c r="O23" s="88"/>
      <c r="P23" s="88"/>
      <c r="Q23" s="88"/>
      <c r="R23" s="88"/>
      <c r="S23" s="90">
        <f t="shared" si="0"/>
        <v>0</v>
      </c>
      <c r="T23" s="85">
        <f t="shared" si="1"/>
        <v>0</v>
      </c>
    </row>
    <row r="24" spans="1:20" ht="39.950000000000003" customHeight="1" thickBot="1" x14ac:dyDescent="0.3">
      <c r="A24" s="204"/>
      <c r="B24" s="214">
        <v>10</v>
      </c>
      <c r="C24" s="70" t="s">
        <v>26</v>
      </c>
      <c r="D24" s="80" t="s">
        <v>23</v>
      </c>
      <c r="E24" s="86">
        <f t="shared" si="2"/>
        <v>27927096</v>
      </c>
      <c r="F24" s="87">
        <f t="shared" si="3"/>
        <v>11636294</v>
      </c>
      <c r="G24" s="88">
        <v>2327258</v>
      </c>
      <c r="H24" s="88">
        <v>2327259</v>
      </c>
      <c r="I24" s="88">
        <v>2327259</v>
      </c>
      <c r="J24" s="89">
        <v>2327259</v>
      </c>
      <c r="K24" s="88">
        <v>2327259</v>
      </c>
      <c r="L24" s="88"/>
      <c r="M24" s="88"/>
      <c r="N24" s="88"/>
      <c r="O24" s="88"/>
      <c r="P24" s="88"/>
      <c r="Q24" s="88"/>
      <c r="R24" s="88"/>
      <c r="S24" s="90">
        <f t="shared" si="0"/>
        <v>11636294</v>
      </c>
      <c r="T24" s="85">
        <f t="shared" si="1"/>
        <v>0</v>
      </c>
    </row>
    <row r="25" spans="1:20" ht="39.75" customHeight="1" thickBot="1" x14ac:dyDescent="0.3">
      <c r="A25" s="204"/>
      <c r="B25" s="214">
        <v>11</v>
      </c>
      <c r="C25" s="70" t="s">
        <v>99</v>
      </c>
      <c r="D25" s="80"/>
      <c r="E25" s="86"/>
      <c r="F25" s="87"/>
      <c r="G25" s="88"/>
      <c r="H25" s="88"/>
      <c r="I25" s="88"/>
      <c r="J25" s="89"/>
      <c r="K25" s="88"/>
      <c r="L25" s="88"/>
      <c r="M25" s="88"/>
      <c r="N25" s="88"/>
      <c r="O25" s="88"/>
      <c r="P25" s="88"/>
      <c r="Q25" s="88"/>
      <c r="R25" s="88"/>
      <c r="S25" s="90">
        <f t="shared" si="0"/>
        <v>0</v>
      </c>
      <c r="T25" s="85">
        <f t="shared" si="1"/>
        <v>0</v>
      </c>
    </row>
    <row r="26" spans="1:20" ht="39.75" hidden="1" customHeight="1" thickBot="1" x14ac:dyDescent="0.3">
      <c r="A26" s="204"/>
      <c r="B26" s="214">
        <v>12</v>
      </c>
      <c r="C26" s="70" t="s">
        <v>100</v>
      </c>
      <c r="D26" s="80"/>
      <c r="E26" s="86"/>
      <c r="F26" s="87"/>
      <c r="G26" s="88"/>
      <c r="H26" s="88"/>
      <c r="I26" s="88"/>
      <c r="J26" s="89"/>
      <c r="K26" s="88"/>
      <c r="L26" s="88"/>
      <c r="M26" s="88"/>
      <c r="N26" s="88"/>
      <c r="O26" s="88"/>
      <c r="P26" s="88"/>
      <c r="Q26" s="88"/>
      <c r="R26" s="88"/>
      <c r="S26" s="90">
        <f t="shared" si="0"/>
        <v>0</v>
      </c>
      <c r="T26" s="85">
        <f t="shared" si="1"/>
        <v>0</v>
      </c>
    </row>
    <row r="27" spans="1:20" ht="39.75" hidden="1" customHeight="1" thickBot="1" x14ac:dyDescent="0.3">
      <c r="A27" s="204"/>
      <c r="B27" s="214">
        <v>13</v>
      </c>
      <c r="C27" s="70" t="s">
        <v>101</v>
      </c>
      <c r="D27" s="80"/>
      <c r="E27" s="86"/>
      <c r="F27" s="87"/>
      <c r="G27" s="88"/>
      <c r="H27" s="88"/>
      <c r="I27" s="88"/>
      <c r="J27" s="89"/>
      <c r="K27" s="88"/>
      <c r="L27" s="88"/>
      <c r="M27" s="88"/>
      <c r="N27" s="88"/>
      <c r="O27" s="88"/>
      <c r="P27" s="88"/>
      <c r="Q27" s="88"/>
      <c r="R27" s="88"/>
      <c r="S27" s="90">
        <f t="shared" si="0"/>
        <v>0</v>
      </c>
      <c r="T27" s="85">
        <f t="shared" si="1"/>
        <v>0</v>
      </c>
    </row>
    <row r="28" spans="1:20" ht="39.75" hidden="1" customHeight="1" thickBot="1" x14ac:dyDescent="0.3">
      <c r="A28" s="204"/>
      <c r="B28" s="214">
        <v>14</v>
      </c>
      <c r="C28" s="70" t="s">
        <v>102</v>
      </c>
      <c r="D28" s="80"/>
      <c r="E28" s="86"/>
      <c r="F28" s="87"/>
      <c r="G28" s="88"/>
      <c r="H28" s="88"/>
      <c r="I28" s="88"/>
      <c r="J28" s="89"/>
      <c r="K28" s="88"/>
      <c r="L28" s="88"/>
      <c r="M28" s="88"/>
      <c r="N28" s="88"/>
      <c r="O28" s="88"/>
      <c r="P28" s="88"/>
      <c r="Q28" s="88"/>
      <c r="R28" s="88"/>
      <c r="S28" s="90">
        <f t="shared" si="0"/>
        <v>0</v>
      </c>
      <c r="T28" s="85">
        <f t="shared" si="1"/>
        <v>0</v>
      </c>
    </row>
    <row r="29" spans="1:20" ht="39.75" hidden="1" customHeight="1" thickBot="1" x14ac:dyDescent="0.3">
      <c r="A29" s="204"/>
      <c r="B29" s="214">
        <v>15</v>
      </c>
      <c r="C29" s="70" t="s">
        <v>103</v>
      </c>
      <c r="D29" s="80"/>
      <c r="E29" s="86"/>
      <c r="F29" s="87"/>
      <c r="G29" s="88"/>
      <c r="H29" s="88"/>
      <c r="I29" s="88"/>
      <c r="J29" s="89"/>
      <c r="K29" s="88"/>
      <c r="L29" s="88"/>
      <c r="M29" s="88"/>
      <c r="N29" s="88"/>
      <c r="O29" s="88"/>
      <c r="P29" s="88"/>
      <c r="Q29" s="88"/>
      <c r="R29" s="88"/>
      <c r="S29" s="90">
        <f t="shared" si="0"/>
        <v>0</v>
      </c>
      <c r="T29" s="85">
        <f t="shared" si="1"/>
        <v>0</v>
      </c>
    </row>
    <row r="30" spans="1:20" ht="39.75" hidden="1" customHeight="1" thickBot="1" x14ac:dyDescent="0.3">
      <c r="A30" s="204"/>
      <c r="B30" s="214">
        <v>16</v>
      </c>
      <c r="C30" s="70" t="s">
        <v>72</v>
      </c>
      <c r="D30" s="80"/>
      <c r="E30" s="86"/>
      <c r="F30" s="87"/>
      <c r="G30" s="88"/>
      <c r="H30" s="88"/>
      <c r="I30" s="88"/>
      <c r="J30" s="89"/>
      <c r="K30" s="88"/>
      <c r="L30" s="88"/>
      <c r="M30" s="88"/>
      <c r="N30" s="88"/>
      <c r="O30" s="88"/>
      <c r="P30" s="88"/>
      <c r="Q30" s="88"/>
      <c r="R30" s="88"/>
      <c r="S30" s="90">
        <f t="shared" si="0"/>
        <v>0</v>
      </c>
      <c r="T30" s="85">
        <f t="shared" si="1"/>
        <v>0</v>
      </c>
    </row>
    <row r="31" spans="1:20" ht="39.950000000000003" customHeight="1" thickBot="1" x14ac:dyDescent="0.3">
      <c r="A31" s="204"/>
      <c r="B31" s="214">
        <v>17</v>
      </c>
      <c r="C31" s="70" t="s">
        <v>27</v>
      </c>
      <c r="D31" s="80">
        <v>1600</v>
      </c>
      <c r="E31" s="86">
        <v>148901950</v>
      </c>
      <c r="F31" s="87">
        <f>+J31</f>
        <v>74450975</v>
      </c>
      <c r="G31" s="88"/>
      <c r="H31" s="88"/>
      <c r="I31" s="88"/>
      <c r="J31" s="89">
        <v>74450975</v>
      </c>
      <c r="K31" s="88"/>
      <c r="L31" s="88"/>
      <c r="M31" s="88"/>
      <c r="N31" s="88"/>
      <c r="O31" s="88"/>
      <c r="P31" s="88"/>
      <c r="Q31" s="88"/>
      <c r="R31" s="88"/>
      <c r="S31" s="90">
        <f t="shared" si="0"/>
        <v>74450975</v>
      </c>
      <c r="T31" s="85">
        <f t="shared" si="1"/>
        <v>0</v>
      </c>
    </row>
    <row r="32" spans="1:20" ht="39.950000000000003" customHeight="1" thickBot="1" x14ac:dyDescent="0.3">
      <c r="A32" s="204"/>
      <c r="B32" s="214">
        <v>18</v>
      </c>
      <c r="C32" s="70" t="s">
        <v>79</v>
      </c>
      <c r="D32" s="80"/>
      <c r="E32" s="86"/>
      <c r="F32" s="87"/>
      <c r="G32" s="88"/>
      <c r="H32" s="88"/>
      <c r="I32" s="88"/>
      <c r="J32" s="89"/>
      <c r="K32" s="88"/>
      <c r="L32" s="88"/>
      <c r="M32" s="88"/>
      <c r="N32" s="88"/>
      <c r="O32" s="88"/>
      <c r="P32" s="88"/>
      <c r="Q32" s="88"/>
      <c r="R32" s="88"/>
      <c r="S32" s="90">
        <f t="shared" si="0"/>
        <v>0</v>
      </c>
      <c r="T32" s="85">
        <f t="shared" si="1"/>
        <v>0</v>
      </c>
    </row>
    <row r="33" spans="1:20" ht="39.950000000000003" customHeight="1" thickBot="1" x14ac:dyDescent="0.3">
      <c r="A33" s="204"/>
      <c r="B33" s="214">
        <v>19</v>
      </c>
      <c r="C33" s="70" t="s">
        <v>80</v>
      </c>
      <c r="D33" s="80" t="s">
        <v>23</v>
      </c>
      <c r="E33" s="86">
        <f>+G33*12</f>
        <v>-39563340</v>
      </c>
      <c r="F33" s="87">
        <f>SUM(G33:R33)</f>
        <v>-16484725</v>
      </c>
      <c r="G33" s="88">
        <v>-3296945</v>
      </c>
      <c r="H33" s="88">
        <v>-3296945</v>
      </c>
      <c r="I33" s="88">
        <v>-3296945</v>
      </c>
      <c r="J33" s="89">
        <v>-3296945</v>
      </c>
      <c r="K33" s="88">
        <v>-3296945</v>
      </c>
      <c r="L33" s="88"/>
      <c r="M33" s="88"/>
      <c r="N33" s="88"/>
      <c r="O33" s="88"/>
      <c r="P33" s="88"/>
      <c r="Q33" s="88"/>
      <c r="R33" s="88"/>
      <c r="S33" s="90">
        <f t="shared" si="0"/>
        <v>-16484725</v>
      </c>
      <c r="T33" s="85">
        <f t="shared" si="1"/>
        <v>0</v>
      </c>
    </row>
    <row r="34" spans="1:20" ht="39.950000000000003" customHeight="1" thickBot="1" x14ac:dyDescent="0.3">
      <c r="A34" s="204"/>
      <c r="B34" s="214">
        <v>20</v>
      </c>
      <c r="C34" s="70" t="s">
        <v>57</v>
      </c>
      <c r="D34" s="80" t="s">
        <v>23</v>
      </c>
      <c r="E34" s="86">
        <f>+G34*12</f>
        <v>-71940132</v>
      </c>
      <c r="F34" s="87">
        <f>SUM(G34:R34)</f>
        <v>-41828275</v>
      </c>
      <c r="G34" s="88">
        <v>-5995011</v>
      </c>
      <c r="H34" s="88">
        <v>-8958316</v>
      </c>
      <c r="I34" s="88">
        <v>-8958316</v>
      </c>
      <c r="J34" s="89">
        <v>-8958316</v>
      </c>
      <c r="K34" s="88">
        <v>-8958316</v>
      </c>
      <c r="L34" s="88"/>
      <c r="M34" s="88"/>
      <c r="N34" s="88"/>
      <c r="O34" s="88"/>
      <c r="P34" s="88"/>
      <c r="Q34" s="88"/>
      <c r="R34" s="88"/>
      <c r="S34" s="90">
        <f t="shared" si="0"/>
        <v>-41828275</v>
      </c>
      <c r="T34" s="85">
        <f t="shared" si="1"/>
        <v>0</v>
      </c>
    </row>
    <row r="35" spans="1:20" ht="35.25" customHeight="1" thickBot="1" x14ac:dyDescent="0.3">
      <c r="A35" s="204"/>
      <c r="B35" s="214">
        <v>21</v>
      </c>
      <c r="C35" s="70" t="s">
        <v>104</v>
      </c>
      <c r="D35" s="80" t="s">
        <v>23</v>
      </c>
      <c r="E35" s="86"/>
      <c r="F35" s="87">
        <f t="shared" ref="F35:F41" si="4">SUM(G35:R35)</f>
        <v>0</v>
      </c>
      <c r="G35" s="88"/>
      <c r="H35" s="88"/>
      <c r="I35" s="88"/>
      <c r="J35" s="89"/>
      <c r="K35" s="88"/>
      <c r="L35" s="88"/>
      <c r="M35" s="88"/>
      <c r="N35" s="88"/>
      <c r="O35" s="88"/>
      <c r="P35" s="88"/>
      <c r="Q35" s="88"/>
      <c r="R35" s="88"/>
      <c r="S35" s="90">
        <f t="shared" si="0"/>
        <v>0</v>
      </c>
      <c r="T35" s="85">
        <f t="shared" si="1"/>
        <v>0</v>
      </c>
    </row>
    <row r="36" spans="1:20" ht="39.75" hidden="1" customHeight="1" thickBot="1" x14ac:dyDescent="0.3">
      <c r="A36" s="204"/>
      <c r="B36" s="214">
        <v>22</v>
      </c>
      <c r="C36" s="70" t="s">
        <v>105</v>
      </c>
      <c r="D36" s="80"/>
      <c r="E36" s="86"/>
      <c r="F36" s="87">
        <f t="shared" si="4"/>
        <v>0</v>
      </c>
      <c r="G36" s="88"/>
      <c r="H36" s="88"/>
      <c r="I36" s="88"/>
      <c r="J36" s="89"/>
      <c r="K36" s="88"/>
      <c r="L36" s="88"/>
      <c r="M36" s="88"/>
      <c r="N36" s="88"/>
      <c r="O36" s="88"/>
      <c r="P36" s="88"/>
      <c r="Q36" s="88"/>
      <c r="R36" s="88"/>
      <c r="S36" s="90">
        <f t="shared" si="0"/>
        <v>0</v>
      </c>
      <c r="T36" s="85">
        <f t="shared" si="1"/>
        <v>0</v>
      </c>
    </row>
    <row r="37" spans="1:20" ht="39.75" hidden="1" customHeight="1" thickBot="1" x14ac:dyDescent="0.3">
      <c r="A37" s="204"/>
      <c r="B37" s="214">
        <v>23</v>
      </c>
      <c r="C37" s="70" t="s">
        <v>106</v>
      </c>
      <c r="D37" s="80"/>
      <c r="E37" s="86"/>
      <c r="F37" s="87">
        <f t="shared" si="4"/>
        <v>0</v>
      </c>
      <c r="G37" s="88"/>
      <c r="H37" s="88"/>
      <c r="I37" s="88"/>
      <c r="J37" s="89"/>
      <c r="K37" s="88"/>
      <c r="L37" s="88"/>
      <c r="M37" s="88"/>
      <c r="N37" s="88"/>
      <c r="O37" s="88"/>
      <c r="P37" s="88"/>
      <c r="Q37" s="88"/>
      <c r="R37" s="88"/>
      <c r="S37" s="90">
        <f t="shared" si="0"/>
        <v>0</v>
      </c>
      <c r="T37" s="85">
        <f t="shared" si="1"/>
        <v>0</v>
      </c>
    </row>
    <row r="38" spans="1:20" ht="39.75" hidden="1" customHeight="1" thickBot="1" x14ac:dyDescent="0.3">
      <c r="A38" s="204"/>
      <c r="B38" s="214">
        <v>24</v>
      </c>
      <c r="C38" s="70" t="s">
        <v>107</v>
      </c>
      <c r="D38" s="80"/>
      <c r="E38" s="86"/>
      <c r="F38" s="87">
        <f t="shared" si="4"/>
        <v>0</v>
      </c>
      <c r="G38" s="88"/>
      <c r="H38" s="88"/>
      <c r="I38" s="88"/>
      <c r="J38" s="89"/>
      <c r="K38" s="88"/>
      <c r="L38" s="88"/>
      <c r="M38" s="88"/>
      <c r="N38" s="88"/>
      <c r="O38" s="88"/>
      <c r="P38" s="88"/>
      <c r="Q38" s="88"/>
      <c r="R38" s="88"/>
      <c r="S38" s="90">
        <f t="shared" si="0"/>
        <v>0</v>
      </c>
      <c r="T38" s="85">
        <f t="shared" si="1"/>
        <v>0</v>
      </c>
    </row>
    <row r="39" spans="1:20" ht="39.950000000000003" customHeight="1" thickBot="1" x14ac:dyDescent="0.3">
      <c r="A39" s="204"/>
      <c r="B39" s="214">
        <v>25</v>
      </c>
      <c r="C39" s="70" t="s">
        <v>58</v>
      </c>
      <c r="D39" s="80" t="s">
        <v>198</v>
      </c>
      <c r="E39" s="86">
        <f>SUM('[1]IM VIÑA DEL MAR'!$D$20:$D$21,'[1]IM VIÑA DEL MAR'!$D$24:$D$26)</f>
        <v>809740765</v>
      </c>
      <c r="F39" s="87">
        <f>+I39+J39+67478397</f>
        <v>337391985</v>
      </c>
      <c r="G39" s="88"/>
      <c r="H39" s="113"/>
      <c r="I39" s="88">
        <v>202435191</v>
      </c>
      <c r="J39" s="89">
        <v>67478397</v>
      </c>
      <c r="K39" s="88"/>
      <c r="L39" s="88"/>
      <c r="M39" s="88"/>
      <c r="N39" s="88"/>
      <c r="O39" s="88"/>
      <c r="P39" s="88"/>
      <c r="Q39" s="88"/>
      <c r="R39" s="88"/>
      <c r="S39" s="90">
        <f t="shared" si="0"/>
        <v>269913588</v>
      </c>
      <c r="T39" s="85">
        <f t="shared" si="1"/>
        <v>67478397</v>
      </c>
    </row>
    <row r="40" spans="1:20" ht="39.950000000000003" customHeight="1" thickBot="1" x14ac:dyDescent="0.3">
      <c r="A40" s="204"/>
      <c r="B40" s="214">
        <v>26</v>
      </c>
      <c r="C40" s="70" t="s">
        <v>108</v>
      </c>
      <c r="D40" s="80" t="s">
        <v>23</v>
      </c>
      <c r="E40" s="86"/>
      <c r="F40" s="87">
        <f t="shared" si="4"/>
        <v>0</v>
      </c>
      <c r="G40" s="88"/>
      <c r="H40" s="113"/>
      <c r="I40" s="88"/>
      <c r="J40" s="89"/>
      <c r="K40" s="88"/>
      <c r="L40" s="88"/>
      <c r="M40" s="88"/>
      <c r="N40" s="88"/>
      <c r="O40" s="88"/>
      <c r="P40" s="88"/>
      <c r="Q40" s="88"/>
      <c r="R40" s="88"/>
      <c r="S40" s="90">
        <f t="shared" si="0"/>
        <v>0</v>
      </c>
      <c r="T40" s="85">
        <f t="shared" si="1"/>
        <v>0</v>
      </c>
    </row>
    <row r="41" spans="1:20" ht="39.950000000000003" customHeight="1" thickBot="1" x14ac:dyDescent="0.3">
      <c r="A41" s="204"/>
      <c r="B41" s="214">
        <v>27</v>
      </c>
      <c r="C41" s="70" t="s">
        <v>59</v>
      </c>
      <c r="D41" s="80" t="s">
        <v>23</v>
      </c>
      <c r="E41" s="86">
        <f>+G41*12</f>
        <v>106476780</v>
      </c>
      <c r="F41" s="87">
        <f t="shared" si="4"/>
        <v>43471985</v>
      </c>
      <c r="G41" s="88">
        <v>8873065</v>
      </c>
      <c r="H41" s="88">
        <v>8515729</v>
      </c>
      <c r="I41" s="88">
        <v>8694397</v>
      </c>
      <c r="J41" s="89">
        <v>8694397</v>
      </c>
      <c r="K41" s="88">
        <v>8694397</v>
      </c>
      <c r="L41" s="88"/>
      <c r="M41" s="88"/>
      <c r="N41" s="88"/>
      <c r="O41" s="88"/>
      <c r="P41" s="88"/>
      <c r="Q41" s="88"/>
      <c r="R41" s="88"/>
      <c r="S41" s="90">
        <f t="shared" si="0"/>
        <v>43471985</v>
      </c>
      <c r="T41" s="85">
        <f t="shared" si="1"/>
        <v>0</v>
      </c>
    </row>
    <row r="42" spans="1:20" ht="36.75" customHeight="1" thickBot="1" x14ac:dyDescent="0.3">
      <c r="A42" s="204"/>
      <c r="B42" s="214">
        <v>28</v>
      </c>
      <c r="C42" s="70" t="s">
        <v>109</v>
      </c>
      <c r="D42" s="80" t="s">
        <v>23</v>
      </c>
      <c r="E42" s="86"/>
      <c r="F42" s="87"/>
      <c r="G42" s="88"/>
      <c r="H42" s="88"/>
      <c r="I42" s="88"/>
      <c r="J42" s="89"/>
      <c r="K42" s="88"/>
      <c r="L42" s="88"/>
      <c r="M42" s="88"/>
      <c r="N42" s="88"/>
      <c r="O42" s="88"/>
      <c r="P42" s="88"/>
      <c r="Q42" s="88"/>
      <c r="R42" s="88"/>
      <c r="S42" s="90">
        <f t="shared" si="0"/>
        <v>0</v>
      </c>
      <c r="T42" s="85">
        <f t="shared" si="1"/>
        <v>0</v>
      </c>
    </row>
    <row r="43" spans="1:20" ht="39.75" hidden="1" customHeight="1" thickBot="1" x14ac:dyDescent="0.3">
      <c r="A43" s="204"/>
      <c r="B43" s="214">
        <v>29</v>
      </c>
      <c r="C43" s="70" t="s">
        <v>110</v>
      </c>
      <c r="D43" s="80"/>
      <c r="E43" s="86"/>
      <c r="F43" s="87"/>
      <c r="G43" s="88"/>
      <c r="H43" s="88"/>
      <c r="I43" s="88"/>
      <c r="J43" s="89"/>
      <c r="K43" s="88"/>
      <c r="L43" s="88"/>
      <c r="M43" s="88"/>
      <c r="N43" s="88"/>
      <c r="O43" s="88"/>
      <c r="P43" s="88"/>
      <c r="Q43" s="88"/>
      <c r="R43" s="88"/>
      <c r="S43" s="90">
        <f t="shared" si="0"/>
        <v>0</v>
      </c>
      <c r="T43" s="85">
        <f t="shared" si="1"/>
        <v>0</v>
      </c>
    </row>
    <row r="44" spans="1:20" ht="39.75" hidden="1" customHeight="1" thickBot="1" x14ac:dyDescent="0.3">
      <c r="A44" s="204"/>
      <c r="B44" s="214">
        <v>30</v>
      </c>
      <c r="C44" s="70" t="s">
        <v>60</v>
      </c>
      <c r="D44" s="80"/>
      <c r="E44" s="86"/>
      <c r="F44" s="87"/>
      <c r="G44" s="88"/>
      <c r="H44" s="88"/>
      <c r="I44" s="88"/>
      <c r="J44" s="89"/>
      <c r="K44" s="88"/>
      <c r="L44" s="88"/>
      <c r="M44" s="88"/>
      <c r="N44" s="88"/>
      <c r="O44" s="88"/>
      <c r="P44" s="88"/>
      <c r="Q44" s="88"/>
      <c r="R44" s="88"/>
      <c r="S44" s="90">
        <f t="shared" si="0"/>
        <v>0</v>
      </c>
      <c r="T44" s="85">
        <f t="shared" si="1"/>
        <v>0</v>
      </c>
    </row>
    <row r="45" spans="1:20" ht="39.75" hidden="1" customHeight="1" thickBot="1" x14ac:dyDescent="0.3">
      <c r="A45" s="204"/>
      <c r="B45" s="214">
        <v>31</v>
      </c>
      <c r="C45" s="70" t="s">
        <v>111</v>
      </c>
      <c r="D45" s="80"/>
      <c r="E45" s="86"/>
      <c r="F45" s="87"/>
      <c r="G45" s="88"/>
      <c r="H45" s="88"/>
      <c r="I45" s="88"/>
      <c r="J45" s="89"/>
      <c r="K45" s="88"/>
      <c r="L45" s="88"/>
      <c r="M45" s="88"/>
      <c r="N45" s="88"/>
      <c r="O45" s="88"/>
      <c r="P45" s="88"/>
      <c r="Q45" s="88"/>
      <c r="R45" s="88"/>
      <c r="S45" s="90">
        <f t="shared" si="0"/>
        <v>0</v>
      </c>
      <c r="T45" s="85">
        <f t="shared" si="1"/>
        <v>0</v>
      </c>
    </row>
    <row r="46" spans="1:20" ht="39.950000000000003" customHeight="1" thickBot="1" x14ac:dyDescent="0.3">
      <c r="A46" s="204"/>
      <c r="B46" s="214">
        <v>32</v>
      </c>
      <c r="C46" s="70" t="s">
        <v>61</v>
      </c>
      <c r="D46" s="80">
        <v>3143</v>
      </c>
      <c r="E46" s="114">
        <v>14551040</v>
      </c>
      <c r="F46" s="87">
        <v>12465402.269790871</v>
      </c>
      <c r="G46" s="88"/>
      <c r="H46" s="88"/>
      <c r="I46" s="88"/>
      <c r="J46" s="89"/>
      <c r="K46" s="88">
        <v>10185728.038009208</v>
      </c>
      <c r="L46" s="88"/>
      <c r="M46" s="88"/>
      <c r="N46" s="88"/>
      <c r="O46" s="88"/>
      <c r="P46" s="88"/>
      <c r="Q46" s="88"/>
      <c r="R46" s="88"/>
      <c r="S46" s="90">
        <f t="shared" si="0"/>
        <v>10185728.038009208</v>
      </c>
      <c r="T46" s="85">
        <f>+F46-S46</f>
        <v>2279674.2317816634</v>
      </c>
    </row>
    <row r="47" spans="1:20" ht="39.950000000000003" customHeight="1" thickBot="1" x14ac:dyDescent="0.3">
      <c r="A47" s="204"/>
      <c r="B47" s="214">
        <v>33</v>
      </c>
      <c r="C47" s="70" t="s">
        <v>62</v>
      </c>
      <c r="D47" s="80">
        <v>3143</v>
      </c>
      <c r="E47" s="114">
        <v>100297761</v>
      </c>
      <c r="F47" s="87">
        <v>85921826.730209127</v>
      </c>
      <c r="G47" s="88"/>
      <c r="H47" s="88"/>
      <c r="I47" s="88"/>
      <c r="J47" s="89"/>
      <c r="K47" s="88">
        <v>70208432.961990789</v>
      </c>
      <c r="L47" s="88"/>
      <c r="M47" s="88"/>
      <c r="N47" s="88"/>
      <c r="O47" s="88"/>
      <c r="P47" s="88"/>
      <c r="Q47" s="88"/>
      <c r="R47" s="88"/>
      <c r="S47" s="90">
        <f t="shared" si="0"/>
        <v>70208432.961990789</v>
      </c>
      <c r="T47" s="85">
        <f>+F47-S47</f>
        <v>15713393.768218338</v>
      </c>
    </row>
    <row r="48" spans="1:20" ht="39.950000000000003" customHeight="1" thickBot="1" x14ac:dyDescent="0.3">
      <c r="A48" s="204"/>
      <c r="B48" s="214">
        <v>34</v>
      </c>
      <c r="C48" s="70" t="s">
        <v>112</v>
      </c>
      <c r="D48" s="80">
        <v>3142</v>
      </c>
      <c r="E48" s="114">
        <v>140553184</v>
      </c>
      <c r="F48" s="87"/>
      <c r="G48" s="88"/>
      <c r="H48" s="88"/>
      <c r="I48" s="88"/>
      <c r="J48" s="89"/>
      <c r="K48" s="88"/>
      <c r="L48" s="88"/>
      <c r="M48" s="88"/>
      <c r="N48" s="88"/>
      <c r="O48" s="88"/>
      <c r="P48" s="88"/>
      <c r="Q48" s="88"/>
      <c r="R48" s="88"/>
      <c r="S48" s="90"/>
      <c r="T48" s="85"/>
    </row>
    <row r="49" spans="1:20" ht="38.25" customHeight="1" thickBot="1" x14ac:dyDescent="0.3">
      <c r="A49" s="204"/>
      <c r="B49" s="214">
        <v>35</v>
      </c>
      <c r="C49" s="70" t="s">
        <v>113</v>
      </c>
      <c r="D49" s="80"/>
      <c r="E49" s="114"/>
      <c r="F49" s="87"/>
      <c r="G49" s="88"/>
      <c r="H49" s="88"/>
      <c r="I49" s="88"/>
      <c r="J49" s="89"/>
      <c r="K49" s="88"/>
      <c r="L49" s="88"/>
      <c r="M49" s="88"/>
      <c r="N49" s="88"/>
      <c r="O49" s="88"/>
      <c r="P49" s="88"/>
      <c r="Q49" s="88"/>
      <c r="R49" s="88"/>
      <c r="S49" s="90">
        <f t="shared" si="0"/>
        <v>0</v>
      </c>
      <c r="T49" s="85">
        <f t="shared" si="1"/>
        <v>0</v>
      </c>
    </row>
    <row r="50" spans="1:20" ht="39.75" hidden="1" customHeight="1" thickBot="1" x14ac:dyDescent="0.3">
      <c r="A50" s="204"/>
      <c r="B50" s="214">
        <v>36</v>
      </c>
      <c r="C50" s="70" t="s">
        <v>114</v>
      </c>
      <c r="D50" s="80"/>
      <c r="E50" s="86"/>
      <c r="F50" s="87"/>
      <c r="G50" s="88"/>
      <c r="H50" s="88"/>
      <c r="I50" s="88"/>
      <c r="J50" s="89"/>
      <c r="K50" s="88"/>
      <c r="L50" s="88"/>
      <c r="M50" s="88"/>
      <c r="N50" s="88"/>
      <c r="O50" s="88"/>
      <c r="P50" s="88"/>
      <c r="Q50" s="88"/>
      <c r="R50" s="88"/>
      <c r="S50" s="90">
        <f t="shared" si="0"/>
        <v>0</v>
      </c>
      <c r="T50" s="85">
        <f t="shared" si="1"/>
        <v>0</v>
      </c>
    </row>
    <row r="51" spans="1:20" ht="39.75" hidden="1" customHeight="1" thickBot="1" x14ac:dyDescent="0.3">
      <c r="A51" s="204"/>
      <c r="B51" s="214">
        <v>37</v>
      </c>
      <c r="C51" s="70" t="s">
        <v>115</v>
      </c>
      <c r="D51" s="80"/>
      <c r="E51" s="86"/>
      <c r="F51" s="87"/>
      <c r="G51" s="88"/>
      <c r="H51" s="88"/>
      <c r="I51" s="88"/>
      <c r="J51" s="89"/>
      <c r="K51" s="88"/>
      <c r="L51" s="88"/>
      <c r="M51" s="88"/>
      <c r="N51" s="88"/>
      <c r="O51" s="88"/>
      <c r="P51" s="88"/>
      <c r="Q51" s="88"/>
      <c r="R51" s="88"/>
      <c r="S51" s="90">
        <f t="shared" si="0"/>
        <v>0</v>
      </c>
      <c r="T51" s="85">
        <f t="shared" si="1"/>
        <v>0</v>
      </c>
    </row>
    <row r="52" spans="1:20" ht="39.75" hidden="1" customHeight="1" thickBot="1" x14ac:dyDescent="0.3">
      <c r="A52" s="204"/>
      <c r="B52" s="214">
        <v>38</v>
      </c>
      <c r="C52" s="70" t="s">
        <v>116</v>
      </c>
      <c r="D52" s="80"/>
      <c r="E52" s="86"/>
      <c r="F52" s="87"/>
      <c r="G52" s="88"/>
      <c r="H52" s="88"/>
      <c r="I52" s="88"/>
      <c r="J52" s="89"/>
      <c r="K52" s="88"/>
      <c r="L52" s="88"/>
      <c r="M52" s="88"/>
      <c r="N52" s="88"/>
      <c r="O52" s="88"/>
      <c r="P52" s="88"/>
      <c r="Q52" s="88"/>
      <c r="R52" s="88"/>
      <c r="S52" s="90">
        <f t="shared" si="0"/>
        <v>0</v>
      </c>
      <c r="T52" s="85">
        <f t="shared" si="1"/>
        <v>0</v>
      </c>
    </row>
    <row r="53" spans="1:20" ht="39.75" hidden="1" customHeight="1" thickBot="1" x14ac:dyDescent="0.3">
      <c r="A53" s="204"/>
      <c r="B53" s="214">
        <v>39</v>
      </c>
      <c r="C53" s="70" t="s">
        <v>117</v>
      </c>
      <c r="D53" s="80"/>
      <c r="E53" s="86"/>
      <c r="F53" s="87"/>
      <c r="G53" s="88"/>
      <c r="H53" s="88"/>
      <c r="I53" s="88"/>
      <c r="J53" s="89"/>
      <c r="K53" s="88"/>
      <c r="L53" s="88"/>
      <c r="M53" s="88"/>
      <c r="N53" s="88"/>
      <c r="O53" s="88"/>
      <c r="P53" s="88"/>
      <c r="Q53" s="88"/>
      <c r="R53" s="88"/>
      <c r="S53" s="90">
        <f t="shared" si="0"/>
        <v>0</v>
      </c>
      <c r="T53" s="85">
        <f t="shared" si="1"/>
        <v>0</v>
      </c>
    </row>
    <row r="54" spans="1:20" ht="39.75" hidden="1" customHeight="1" thickBot="1" x14ac:dyDescent="0.3">
      <c r="A54" s="204"/>
      <c r="B54" s="214">
        <v>40</v>
      </c>
      <c r="C54" s="70" t="s">
        <v>118</v>
      </c>
      <c r="D54" s="80"/>
      <c r="E54" s="86"/>
      <c r="F54" s="87"/>
      <c r="G54" s="88"/>
      <c r="H54" s="88"/>
      <c r="I54" s="88"/>
      <c r="J54" s="89"/>
      <c r="K54" s="88"/>
      <c r="L54" s="88"/>
      <c r="M54" s="88"/>
      <c r="N54" s="88"/>
      <c r="O54" s="88"/>
      <c r="P54" s="88"/>
      <c r="Q54" s="88"/>
      <c r="R54" s="88"/>
      <c r="S54" s="90">
        <f t="shared" si="0"/>
        <v>0</v>
      </c>
      <c r="T54" s="85">
        <f t="shared" si="1"/>
        <v>0</v>
      </c>
    </row>
    <row r="55" spans="1:20" ht="39.75" hidden="1" customHeight="1" thickBot="1" x14ac:dyDescent="0.3">
      <c r="A55" s="204"/>
      <c r="B55" s="214">
        <v>41</v>
      </c>
      <c r="C55" s="70" t="s">
        <v>119</v>
      </c>
      <c r="D55" s="80"/>
      <c r="E55" s="92"/>
      <c r="F55" s="87"/>
      <c r="G55" s="88"/>
      <c r="H55" s="88"/>
      <c r="I55" s="88"/>
      <c r="J55" s="89"/>
      <c r="K55" s="88"/>
      <c r="L55" s="88"/>
      <c r="M55" s="88"/>
      <c r="N55" s="88"/>
      <c r="O55" s="88"/>
      <c r="P55" s="88"/>
      <c r="Q55" s="88"/>
      <c r="R55" s="88"/>
      <c r="S55" s="90">
        <f t="shared" si="0"/>
        <v>0</v>
      </c>
      <c r="T55" s="85">
        <f t="shared" si="1"/>
        <v>0</v>
      </c>
    </row>
    <row r="56" spans="1:20" ht="39.950000000000003" customHeight="1" thickBot="1" x14ac:dyDescent="0.3">
      <c r="A56" s="204"/>
      <c r="B56" s="214">
        <v>42</v>
      </c>
      <c r="C56" s="70" t="s">
        <v>28</v>
      </c>
      <c r="D56" s="80">
        <v>1579</v>
      </c>
      <c r="E56" s="115">
        <v>3447928</v>
      </c>
      <c r="F56" s="87">
        <f>+J56</f>
        <v>2413549.5999999996</v>
      </c>
      <c r="G56" s="88"/>
      <c r="H56" s="88"/>
      <c r="I56" s="88"/>
      <c r="J56" s="89">
        <v>2413549.5999999996</v>
      </c>
      <c r="K56" s="88"/>
      <c r="L56" s="88"/>
      <c r="M56" s="88"/>
      <c r="N56" s="88"/>
      <c r="O56" s="88"/>
      <c r="P56" s="88"/>
      <c r="Q56" s="88"/>
      <c r="R56" s="88"/>
      <c r="S56" s="90">
        <f t="shared" si="0"/>
        <v>2413549.5999999996</v>
      </c>
      <c r="T56" s="85">
        <f t="shared" si="1"/>
        <v>0</v>
      </c>
    </row>
    <row r="57" spans="1:20" ht="39.950000000000003" customHeight="1" thickBot="1" x14ac:dyDescent="0.3">
      <c r="A57" s="204"/>
      <c r="B57" s="214">
        <v>43</v>
      </c>
      <c r="C57" s="70" t="s">
        <v>29</v>
      </c>
      <c r="D57" s="80">
        <v>1579</v>
      </c>
      <c r="E57" s="86">
        <v>125023500</v>
      </c>
      <c r="F57" s="87">
        <f>+J57</f>
        <v>87516450</v>
      </c>
      <c r="G57" s="88"/>
      <c r="H57" s="88"/>
      <c r="I57" s="88"/>
      <c r="J57" s="89">
        <v>87516450</v>
      </c>
      <c r="K57" s="88"/>
      <c r="L57" s="88"/>
      <c r="M57" s="88"/>
      <c r="N57" s="88"/>
      <c r="O57" s="88"/>
      <c r="P57" s="88"/>
      <c r="Q57" s="88"/>
      <c r="R57" s="88"/>
      <c r="S57" s="90">
        <f t="shared" si="0"/>
        <v>87516450</v>
      </c>
      <c r="T57" s="85">
        <f t="shared" si="1"/>
        <v>0</v>
      </c>
    </row>
    <row r="58" spans="1:20" ht="35.25" customHeight="1" thickBot="1" x14ac:dyDescent="0.3">
      <c r="A58" s="204"/>
      <c r="B58" s="214">
        <v>44</v>
      </c>
      <c r="C58" s="70" t="s">
        <v>120</v>
      </c>
      <c r="D58" s="80"/>
      <c r="E58" s="114"/>
      <c r="F58" s="87"/>
      <c r="G58" s="88"/>
      <c r="H58" s="88"/>
      <c r="I58" s="88"/>
      <c r="J58" s="89"/>
      <c r="K58" s="88"/>
      <c r="L58" s="88"/>
      <c r="M58" s="88"/>
      <c r="N58" s="88"/>
      <c r="O58" s="88"/>
      <c r="P58" s="88"/>
      <c r="Q58" s="88"/>
      <c r="R58" s="88"/>
      <c r="S58" s="90">
        <f t="shared" si="0"/>
        <v>0</v>
      </c>
      <c r="T58" s="85">
        <f t="shared" si="1"/>
        <v>0</v>
      </c>
    </row>
    <row r="59" spans="1:20" ht="39.75" hidden="1" customHeight="1" thickBot="1" x14ac:dyDescent="0.3">
      <c r="A59" s="204"/>
      <c r="B59" s="214">
        <v>45</v>
      </c>
      <c r="C59" s="70" t="s">
        <v>121</v>
      </c>
      <c r="D59" s="80"/>
      <c r="E59" s="92"/>
      <c r="F59" s="87"/>
      <c r="G59" s="88"/>
      <c r="H59" s="88"/>
      <c r="I59" s="88"/>
      <c r="J59" s="89"/>
      <c r="K59" s="88"/>
      <c r="L59" s="88"/>
      <c r="M59" s="88"/>
      <c r="N59" s="88"/>
      <c r="O59" s="88"/>
      <c r="P59" s="88"/>
      <c r="Q59" s="88"/>
      <c r="R59" s="88"/>
      <c r="S59" s="90">
        <f t="shared" si="0"/>
        <v>0</v>
      </c>
      <c r="T59" s="85">
        <f t="shared" si="1"/>
        <v>0</v>
      </c>
    </row>
    <row r="60" spans="1:20" ht="39.950000000000003" customHeight="1" thickBot="1" x14ac:dyDescent="0.3">
      <c r="A60" s="204"/>
      <c r="B60" s="214">
        <v>46</v>
      </c>
      <c r="C60" s="70" t="s">
        <v>81</v>
      </c>
      <c r="D60" s="80">
        <v>2128</v>
      </c>
      <c r="E60" s="92">
        <v>133122190</v>
      </c>
      <c r="F60" s="87">
        <f>+J60+11093516</f>
        <v>55467580</v>
      </c>
      <c r="G60" s="88"/>
      <c r="H60" s="88"/>
      <c r="I60" s="88"/>
      <c r="J60" s="89">
        <v>44374064</v>
      </c>
      <c r="K60" s="88"/>
      <c r="L60" s="88"/>
      <c r="M60" s="88"/>
      <c r="N60" s="88"/>
      <c r="O60" s="88"/>
      <c r="P60" s="88"/>
      <c r="Q60" s="88"/>
      <c r="R60" s="88"/>
      <c r="S60" s="90">
        <f t="shared" si="0"/>
        <v>44374064</v>
      </c>
      <c r="T60" s="85">
        <f t="shared" si="1"/>
        <v>11093516</v>
      </c>
    </row>
    <row r="61" spans="1:20" ht="36.75" customHeight="1" thickBot="1" x14ac:dyDescent="0.3">
      <c r="A61" s="204"/>
      <c r="B61" s="214">
        <v>47</v>
      </c>
      <c r="C61" s="70" t="s">
        <v>123</v>
      </c>
      <c r="D61" s="80"/>
      <c r="E61" s="93"/>
      <c r="F61" s="87"/>
      <c r="G61" s="88"/>
      <c r="H61" s="88"/>
      <c r="I61" s="88"/>
      <c r="J61" s="89"/>
      <c r="K61" s="88"/>
      <c r="L61" s="88"/>
      <c r="M61" s="88"/>
      <c r="N61" s="88"/>
      <c r="O61" s="88"/>
      <c r="P61" s="88"/>
      <c r="Q61" s="88"/>
      <c r="R61" s="88"/>
      <c r="S61" s="90">
        <f t="shared" si="0"/>
        <v>0</v>
      </c>
      <c r="T61" s="85">
        <f t="shared" si="1"/>
        <v>0</v>
      </c>
    </row>
    <row r="62" spans="1:20" ht="39.75" hidden="1" customHeight="1" thickBot="1" x14ac:dyDescent="0.3">
      <c r="A62" s="204"/>
      <c r="B62" s="214">
        <v>48</v>
      </c>
      <c r="C62" s="70" t="s">
        <v>30</v>
      </c>
      <c r="D62" s="80"/>
      <c r="E62" s="93"/>
      <c r="F62" s="87"/>
      <c r="G62" s="88"/>
      <c r="H62" s="88"/>
      <c r="I62" s="88"/>
      <c r="J62" s="89"/>
      <c r="K62" s="88"/>
      <c r="L62" s="88"/>
      <c r="M62" s="88"/>
      <c r="N62" s="88"/>
      <c r="O62" s="88"/>
      <c r="P62" s="88"/>
      <c r="Q62" s="88"/>
      <c r="R62" s="88"/>
      <c r="S62" s="90">
        <f t="shared" si="0"/>
        <v>0</v>
      </c>
      <c r="T62" s="85">
        <f t="shared" si="1"/>
        <v>0</v>
      </c>
    </row>
    <row r="63" spans="1:20" ht="39.75" hidden="1" customHeight="1" thickBot="1" x14ac:dyDescent="0.3">
      <c r="A63" s="204"/>
      <c r="B63" s="214">
        <v>49</v>
      </c>
      <c r="C63" s="70" t="s">
        <v>73</v>
      </c>
      <c r="D63" s="80"/>
      <c r="E63" s="93"/>
      <c r="F63" s="87"/>
      <c r="G63" s="88"/>
      <c r="H63" s="88"/>
      <c r="I63" s="88"/>
      <c r="J63" s="89"/>
      <c r="K63" s="88"/>
      <c r="L63" s="88"/>
      <c r="M63" s="88"/>
      <c r="N63" s="88"/>
      <c r="O63" s="88"/>
      <c r="P63" s="88"/>
      <c r="Q63" s="88"/>
      <c r="R63" s="88"/>
      <c r="S63" s="90">
        <f t="shared" si="0"/>
        <v>0</v>
      </c>
      <c r="T63" s="85">
        <f t="shared" si="1"/>
        <v>0</v>
      </c>
    </row>
    <row r="64" spans="1:20" ht="39.75" hidden="1" customHeight="1" thickBot="1" x14ac:dyDescent="0.3">
      <c r="A64" s="204"/>
      <c r="B64" s="214">
        <v>50</v>
      </c>
      <c r="C64" s="70" t="s">
        <v>124</v>
      </c>
      <c r="D64" s="80"/>
      <c r="E64" s="93"/>
      <c r="F64" s="87"/>
      <c r="G64" s="88"/>
      <c r="H64" s="88"/>
      <c r="I64" s="88"/>
      <c r="J64" s="89"/>
      <c r="K64" s="88"/>
      <c r="L64" s="88"/>
      <c r="M64" s="88"/>
      <c r="N64" s="88"/>
      <c r="O64" s="88"/>
      <c r="P64" s="88"/>
      <c r="Q64" s="88"/>
      <c r="R64" s="88"/>
      <c r="S64" s="90">
        <f t="shared" si="0"/>
        <v>0</v>
      </c>
      <c r="T64" s="85">
        <f t="shared" si="1"/>
        <v>0</v>
      </c>
    </row>
    <row r="65" spans="1:20" ht="39.75" hidden="1" customHeight="1" thickBot="1" x14ac:dyDescent="0.3">
      <c r="A65" s="204"/>
      <c r="B65" s="214">
        <v>51</v>
      </c>
      <c r="C65" s="70" t="s">
        <v>32</v>
      </c>
      <c r="D65" s="80"/>
      <c r="E65" s="93"/>
      <c r="F65" s="87"/>
      <c r="G65" s="88"/>
      <c r="H65" s="88"/>
      <c r="I65" s="88"/>
      <c r="J65" s="89"/>
      <c r="K65" s="88"/>
      <c r="L65" s="88"/>
      <c r="M65" s="88"/>
      <c r="N65" s="88"/>
      <c r="O65" s="88"/>
      <c r="P65" s="88"/>
      <c r="Q65" s="88"/>
      <c r="R65" s="88"/>
      <c r="S65" s="90">
        <f t="shared" si="0"/>
        <v>0</v>
      </c>
      <c r="T65" s="85">
        <f t="shared" si="1"/>
        <v>0</v>
      </c>
    </row>
    <row r="66" spans="1:20" ht="39.950000000000003" customHeight="1" thickBot="1" x14ac:dyDescent="0.3">
      <c r="A66" s="204"/>
      <c r="B66" s="214">
        <v>52</v>
      </c>
      <c r="C66" s="70" t="s">
        <v>33</v>
      </c>
      <c r="D66" s="80">
        <v>1777</v>
      </c>
      <c r="E66" s="114">
        <v>35241330</v>
      </c>
      <c r="F66" s="87">
        <f>+J66</f>
        <v>24668931</v>
      </c>
      <c r="G66" s="88"/>
      <c r="H66" s="88"/>
      <c r="I66" s="88"/>
      <c r="J66" s="89">
        <v>24668931</v>
      </c>
      <c r="K66" s="88"/>
      <c r="L66" s="88"/>
      <c r="M66" s="88"/>
      <c r="N66" s="88"/>
      <c r="O66" s="88"/>
      <c r="P66" s="88"/>
      <c r="Q66" s="88"/>
      <c r="R66" s="88"/>
      <c r="S66" s="90">
        <f t="shared" si="0"/>
        <v>24668931</v>
      </c>
      <c r="T66" s="85">
        <f t="shared" si="1"/>
        <v>0</v>
      </c>
    </row>
    <row r="67" spans="1:20" ht="38.25" customHeight="1" thickBot="1" x14ac:dyDescent="0.3">
      <c r="A67" s="204"/>
      <c r="B67" s="214">
        <v>53</v>
      </c>
      <c r="C67" s="70" t="s">
        <v>125</v>
      </c>
      <c r="D67" s="80"/>
      <c r="E67" s="86"/>
      <c r="F67" s="87"/>
      <c r="G67" s="88"/>
      <c r="H67" s="88"/>
      <c r="I67" s="88"/>
      <c r="J67" s="89"/>
      <c r="K67" s="88"/>
      <c r="L67" s="88"/>
      <c r="M67" s="88"/>
      <c r="N67" s="88"/>
      <c r="O67" s="88"/>
      <c r="P67" s="88"/>
      <c r="Q67" s="88"/>
      <c r="R67" s="88"/>
      <c r="S67" s="90">
        <f t="shared" si="0"/>
        <v>0</v>
      </c>
      <c r="T67" s="85">
        <f t="shared" si="1"/>
        <v>0</v>
      </c>
    </row>
    <row r="68" spans="1:20" ht="39.75" hidden="1" customHeight="1" thickBot="1" x14ac:dyDescent="0.3">
      <c r="A68" s="204"/>
      <c r="B68" s="214">
        <v>54</v>
      </c>
      <c r="C68" s="70" t="s">
        <v>126</v>
      </c>
      <c r="D68" s="80"/>
      <c r="E68" s="86"/>
      <c r="F68" s="87"/>
      <c r="G68" s="88"/>
      <c r="H68" s="88"/>
      <c r="I68" s="88"/>
      <c r="J68" s="89"/>
      <c r="K68" s="88"/>
      <c r="L68" s="88"/>
      <c r="M68" s="88"/>
      <c r="N68" s="88"/>
      <c r="O68" s="88"/>
      <c r="P68" s="88"/>
      <c r="Q68" s="88"/>
      <c r="R68" s="88"/>
      <c r="S68" s="90">
        <f t="shared" si="0"/>
        <v>0</v>
      </c>
      <c r="T68" s="85">
        <f t="shared" si="1"/>
        <v>0</v>
      </c>
    </row>
    <row r="69" spans="1:20" ht="39.75" hidden="1" customHeight="1" thickBot="1" x14ac:dyDescent="0.3">
      <c r="A69" s="204"/>
      <c r="B69" s="214">
        <v>55</v>
      </c>
      <c r="C69" s="70" t="s">
        <v>127</v>
      </c>
      <c r="D69" s="80"/>
      <c r="E69" s="86"/>
      <c r="F69" s="87"/>
      <c r="G69" s="88"/>
      <c r="H69" s="88"/>
      <c r="I69" s="88"/>
      <c r="J69" s="89"/>
      <c r="K69" s="88"/>
      <c r="L69" s="88"/>
      <c r="M69" s="88"/>
      <c r="N69" s="116"/>
      <c r="O69" s="88"/>
      <c r="P69" s="88"/>
      <c r="Q69" s="88"/>
      <c r="R69" s="88"/>
      <c r="S69" s="90">
        <f t="shared" si="0"/>
        <v>0</v>
      </c>
      <c r="T69" s="85">
        <f t="shared" si="1"/>
        <v>0</v>
      </c>
    </row>
    <row r="70" spans="1:20" ht="39.75" hidden="1" customHeight="1" thickBot="1" x14ac:dyDescent="0.3">
      <c r="A70" s="204"/>
      <c r="B70" s="214">
        <v>56</v>
      </c>
      <c r="C70" s="70" t="s">
        <v>128</v>
      </c>
      <c r="D70" s="80"/>
      <c r="E70" s="86"/>
      <c r="F70" s="87"/>
      <c r="G70" s="88"/>
      <c r="H70" s="88"/>
      <c r="I70" s="88"/>
      <c r="J70" s="89"/>
      <c r="K70" s="88"/>
      <c r="L70" s="88"/>
      <c r="M70" s="88"/>
      <c r="N70" s="88"/>
      <c r="O70" s="88"/>
      <c r="P70" s="88"/>
      <c r="Q70" s="88"/>
      <c r="R70" s="88"/>
      <c r="S70" s="90">
        <f t="shared" si="0"/>
        <v>0</v>
      </c>
      <c r="T70" s="85">
        <f t="shared" si="1"/>
        <v>0</v>
      </c>
    </row>
    <row r="71" spans="1:20" ht="39.950000000000003" customHeight="1" thickBot="1" x14ac:dyDescent="0.3">
      <c r="A71" s="204"/>
      <c r="B71" s="214">
        <v>57</v>
      </c>
      <c r="C71" s="70" t="s">
        <v>64</v>
      </c>
      <c r="D71" s="80">
        <v>1578</v>
      </c>
      <c r="E71" s="86">
        <v>19119200</v>
      </c>
      <c r="F71" s="87">
        <v>13383440</v>
      </c>
      <c r="G71" s="88"/>
      <c r="H71" s="88"/>
      <c r="I71" s="88">
        <v>13383440</v>
      </c>
      <c r="J71" s="89"/>
      <c r="K71" s="88"/>
      <c r="L71" s="88"/>
      <c r="M71" s="88"/>
      <c r="N71" s="88"/>
      <c r="O71" s="88"/>
      <c r="P71" s="88"/>
      <c r="Q71" s="88"/>
      <c r="R71" s="88"/>
      <c r="S71" s="90">
        <f t="shared" si="0"/>
        <v>13383440</v>
      </c>
      <c r="T71" s="85">
        <f t="shared" si="1"/>
        <v>0</v>
      </c>
    </row>
    <row r="72" spans="1:20" ht="39.950000000000003" customHeight="1" thickBot="1" x14ac:dyDescent="0.3">
      <c r="A72" s="204"/>
      <c r="B72" s="214">
        <v>58</v>
      </c>
      <c r="C72" s="70" t="s">
        <v>34</v>
      </c>
      <c r="D72" s="80"/>
      <c r="E72" s="86"/>
      <c r="F72" s="87"/>
      <c r="G72" s="88"/>
      <c r="H72" s="88"/>
      <c r="I72" s="88"/>
      <c r="J72" s="89"/>
      <c r="K72" s="88"/>
      <c r="L72" s="88"/>
      <c r="M72" s="88"/>
      <c r="N72" s="88"/>
      <c r="O72" s="88"/>
      <c r="P72" s="88"/>
      <c r="Q72" s="88"/>
      <c r="R72" s="88"/>
      <c r="S72" s="90">
        <f t="shared" si="0"/>
        <v>0</v>
      </c>
      <c r="T72" s="85">
        <f t="shared" si="1"/>
        <v>0</v>
      </c>
    </row>
    <row r="73" spans="1:20" ht="39.950000000000003" customHeight="1" thickBot="1" x14ac:dyDescent="0.3">
      <c r="A73" s="204"/>
      <c r="B73" s="214">
        <v>59</v>
      </c>
      <c r="C73" s="70" t="s">
        <v>35</v>
      </c>
      <c r="D73" s="80">
        <v>1604</v>
      </c>
      <c r="E73" s="86">
        <v>95554656</v>
      </c>
      <c r="F73" s="87"/>
      <c r="G73" s="88"/>
      <c r="H73" s="88"/>
      <c r="I73" s="88"/>
      <c r="J73" s="89"/>
      <c r="K73" s="88"/>
      <c r="L73" s="88"/>
      <c r="M73" s="88"/>
      <c r="N73" s="88"/>
      <c r="O73" s="88"/>
      <c r="P73" s="88"/>
      <c r="Q73" s="88"/>
      <c r="R73" s="88"/>
      <c r="S73" s="90">
        <f t="shared" si="0"/>
        <v>0</v>
      </c>
      <c r="T73" s="85">
        <f t="shared" si="1"/>
        <v>0</v>
      </c>
    </row>
    <row r="74" spans="1:20" ht="39.950000000000003" customHeight="1" thickBot="1" x14ac:dyDescent="0.3">
      <c r="A74" s="204"/>
      <c r="B74" s="214">
        <v>60</v>
      </c>
      <c r="C74" s="70" t="s">
        <v>129</v>
      </c>
      <c r="D74" s="80"/>
      <c r="E74" s="86"/>
      <c r="F74" s="87"/>
      <c r="G74" s="88"/>
      <c r="H74" s="88"/>
      <c r="I74" s="88"/>
      <c r="J74" s="89"/>
      <c r="K74" s="88"/>
      <c r="L74" s="88"/>
      <c r="M74" s="88"/>
      <c r="N74" s="88"/>
      <c r="O74" s="88"/>
      <c r="P74" s="88"/>
      <c r="Q74" s="88"/>
      <c r="R74" s="88"/>
      <c r="S74" s="90">
        <f t="shared" si="0"/>
        <v>0</v>
      </c>
      <c r="T74" s="85">
        <f t="shared" si="1"/>
        <v>0</v>
      </c>
    </row>
    <row r="75" spans="1:20" ht="39.75" hidden="1" customHeight="1" thickBot="1" x14ac:dyDescent="0.3">
      <c r="A75" s="204"/>
      <c r="B75" s="214">
        <v>61</v>
      </c>
      <c r="C75" s="70" t="s">
        <v>130</v>
      </c>
      <c r="D75" s="80"/>
      <c r="E75" s="86"/>
      <c r="F75" s="87"/>
      <c r="G75" s="88"/>
      <c r="H75" s="88"/>
      <c r="I75" s="88"/>
      <c r="J75" s="89"/>
      <c r="K75" s="88"/>
      <c r="L75" s="88"/>
      <c r="M75" s="88"/>
      <c r="N75" s="88"/>
      <c r="O75" s="88"/>
      <c r="P75" s="88"/>
      <c r="Q75" s="88"/>
      <c r="R75" s="88"/>
      <c r="S75" s="90">
        <f t="shared" si="0"/>
        <v>0</v>
      </c>
      <c r="T75" s="85">
        <f t="shared" si="1"/>
        <v>0</v>
      </c>
    </row>
    <row r="76" spans="1:20" ht="39.950000000000003" customHeight="1" thickBot="1" x14ac:dyDescent="0.3">
      <c r="A76" s="204"/>
      <c r="B76" s="214">
        <v>62</v>
      </c>
      <c r="C76" s="70" t="s">
        <v>36</v>
      </c>
      <c r="D76" s="80">
        <v>2461</v>
      </c>
      <c r="E76" s="86">
        <v>51270890</v>
      </c>
      <c r="F76" s="87"/>
      <c r="G76" s="88"/>
      <c r="H76" s="88"/>
      <c r="I76" s="88"/>
      <c r="J76" s="89"/>
      <c r="K76" s="88"/>
      <c r="L76" s="88"/>
      <c r="M76" s="88"/>
      <c r="N76" s="88"/>
      <c r="O76" s="88"/>
      <c r="P76" s="88"/>
      <c r="Q76" s="88"/>
      <c r="R76" s="88"/>
      <c r="S76" s="90">
        <f t="shared" si="0"/>
        <v>0</v>
      </c>
      <c r="T76" s="85">
        <f t="shared" si="1"/>
        <v>0</v>
      </c>
    </row>
    <row r="77" spans="1:20" ht="39.950000000000003" customHeight="1" thickBot="1" x14ac:dyDescent="0.3">
      <c r="A77" s="204"/>
      <c r="B77" s="214">
        <v>63</v>
      </c>
      <c r="C77" s="70" t="s">
        <v>65</v>
      </c>
      <c r="D77" s="80">
        <v>1598</v>
      </c>
      <c r="E77" s="86">
        <v>115957712</v>
      </c>
      <c r="F77" s="87">
        <v>81170398</v>
      </c>
      <c r="G77" s="88"/>
      <c r="H77" s="88"/>
      <c r="I77" s="88">
        <v>81170398</v>
      </c>
      <c r="J77" s="89"/>
      <c r="K77" s="88"/>
      <c r="L77" s="88"/>
      <c r="M77" s="88"/>
      <c r="N77" s="88"/>
      <c r="O77" s="88"/>
      <c r="P77" s="88"/>
      <c r="Q77" s="88"/>
      <c r="R77" s="88"/>
      <c r="S77" s="90">
        <f t="shared" si="0"/>
        <v>81170398</v>
      </c>
      <c r="T77" s="85">
        <f t="shared" si="1"/>
        <v>0</v>
      </c>
    </row>
    <row r="78" spans="1:20" ht="38.25" customHeight="1" thickBot="1" x14ac:dyDescent="0.3">
      <c r="A78" s="204"/>
      <c r="B78" s="214">
        <v>64</v>
      </c>
      <c r="C78" s="70" t="s">
        <v>131</v>
      </c>
      <c r="D78" s="80"/>
      <c r="E78" s="86"/>
      <c r="F78" s="87"/>
      <c r="G78" s="88"/>
      <c r="H78" s="88"/>
      <c r="I78" s="88"/>
      <c r="J78" s="89"/>
      <c r="K78" s="88"/>
      <c r="L78" s="88"/>
      <c r="M78" s="88"/>
      <c r="N78" s="88"/>
      <c r="O78" s="88"/>
      <c r="P78" s="88"/>
      <c r="Q78" s="88"/>
      <c r="R78" s="88"/>
      <c r="S78" s="90">
        <f t="shared" si="0"/>
        <v>0</v>
      </c>
      <c r="T78" s="85">
        <f t="shared" si="1"/>
        <v>0</v>
      </c>
    </row>
    <row r="79" spans="1:20" ht="39.75" hidden="1" customHeight="1" thickBot="1" x14ac:dyDescent="0.3">
      <c r="A79" s="204"/>
      <c r="B79" s="214">
        <v>65</v>
      </c>
      <c r="C79" s="70" t="s">
        <v>132</v>
      </c>
      <c r="D79" s="80"/>
      <c r="E79" s="86"/>
      <c r="F79" s="87"/>
      <c r="G79" s="88"/>
      <c r="H79" s="88"/>
      <c r="I79" s="88"/>
      <c r="J79" s="89"/>
      <c r="K79" s="88"/>
      <c r="L79" s="88"/>
      <c r="M79" s="88"/>
      <c r="N79" s="88"/>
      <c r="O79" s="88"/>
      <c r="P79" s="88"/>
      <c r="Q79" s="88"/>
      <c r="R79" s="88"/>
      <c r="S79" s="90">
        <f t="shared" si="0"/>
        <v>0</v>
      </c>
      <c r="T79" s="85">
        <f t="shared" si="1"/>
        <v>0</v>
      </c>
    </row>
    <row r="80" spans="1:20" ht="39.950000000000003" customHeight="1" thickBot="1" x14ac:dyDescent="0.3">
      <c r="A80" s="204"/>
      <c r="B80" s="214">
        <v>66</v>
      </c>
      <c r="C80" s="70" t="s">
        <v>66</v>
      </c>
      <c r="D80" s="80">
        <v>1778</v>
      </c>
      <c r="E80" s="86">
        <v>142451435</v>
      </c>
      <c r="F80" s="87">
        <f>+J80</f>
        <v>99716005</v>
      </c>
      <c r="G80" s="88"/>
      <c r="H80" s="88"/>
      <c r="I80" s="88"/>
      <c r="J80" s="89">
        <v>99716005</v>
      </c>
      <c r="K80" s="88"/>
      <c r="L80" s="88"/>
      <c r="M80" s="88"/>
      <c r="N80" s="88"/>
      <c r="O80" s="88"/>
      <c r="P80" s="88"/>
      <c r="Q80" s="88"/>
      <c r="R80" s="88"/>
      <c r="S80" s="90">
        <f t="shared" si="0"/>
        <v>99716005</v>
      </c>
      <c r="T80" s="85">
        <f t="shared" si="1"/>
        <v>0</v>
      </c>
    </row>
    <row r="81" spans="1:20" ht="39.950000000000003" customHeight="1" thickBot="1" x14ac:dyDescent="0.3">
      <c r="A81" s="204"/>
      <c r="B81" s="214">
        <v>67</v>
      </c>
      <c r="C81" s="70" t="s">
        <v>37</v>
      </c>
      <c r="D81" s="80">
        <v>2462</v>
      </c>
      <c r="E81" s="86">
        <v>26736000</v>
      </c>
      <c r="F81" s="87">
        <f>+J81</f>
        <v>115660300</v>
      </c>
      <c r="G81" s="88"/>
      <c r="H81" s="88"/>
      <c r="I81" s="88"/>
      <c r="J81" s="89">
        <v>115660300</v>
      </c>
      <c r="K81" s="88"/>
      <c r="L81" s="88"/>
      <c r="M81" s="88"/>
      <c r="N81" s="88"/>
      <c r="O81" s="88"/>
      <c r="P81" s="88"/>
      <c r="Q81" s="88"/>
      <c r="R81" s="88"/>
      <c r="S81" s="90">
        <f t="shared" ref="S81:S112" si="5">SUM(G81:R81)</f>
        <v>115660300</v>
      </c>
      <c r="T81" s="85">
        <f t="shared" ref="T81:T112" si="6">+F81-S81</f>
        <v>0</v>
      </c>
    </row>
    <row r="82" spans="1:20" ht="39.950000000000003" customHeight="1" thickBot="1" x14ac:dyDescent="0.3">
      <c r="A82" s="204"/>
      <c r="B82" s="214">
        <v>68</v>
      </c>
      <c r="C82" s="70" t="s">
        <v>133</v>
      </c>
      <c r="D82" s="80"/>
      <c r="E82" s="86"/>
      <c r="F82" s="87"/>
      <c r="G82" s="88"/>
      <c r="H82" s="88"/>
      <c r="I82" s="88"/>
      <c r="J82" s="89"/>
      <c r="K82" s="88"/>
      <c r="L82" s="88"/>
      <c r="M82" s="88"/>
      <c r="N82" s="88"/>
      <c r="O82" s="88"/>
      <c r="P82" s="88"/>
      <c r="Q82" s="88"/>
      <c r="R82" s="88"/>
      <c r="S82" s="90">
        <f t="shared" si="5"/>
        <v>0</v>
      </c>
      <c r="T82" s="85">
        <f t="shared" si="6"/>
        <v>0</v>
      </c>
    </row>
    <row r="83" spans="1:20" ht="1.5" customHeight="1" thickBot="1" x14ac:dyDescent="0.3">
      <c r="A83" s="204"/>
      <c r="B83" s="214">
        <v>69</v>
      </c>
      <c r="C83" s="70" t="s">
        <v>38</v>
      </c>
      <c r="D83" s="80"/>
      <c r="E83" s="86"/>
      <c r="F83" s="87"/>
      <c r="G83" s="88"/>
      <c r="H83" s="88"/>
      <c r="I83" s="88"/>
      <c r="J83" s="89"/>
      <c r="K83" s="88"/>
      <c r="L83" s="88"/>
      <c r="M83" s="88"/>
      <c r="N83" s="88"/>
      <c r="O83" s="88"/>
      <c r="P83" s="88"/>
      <c r="Q83" s="88"/>
      <c r="R83" s="88"/>
      <c r="S83" s="90"/>
      <c r="T83" s="85"/>
    </row>
    <row r="84" spans="1:20" ht="39.75" hidden="1" customHeight="1" thickBot="1" x14ac:dyDescent="0.3">
      <c r="A84" s="204"/>
      <c r="B84" s="214">
        <v>70</v>
      </c>
      <c r="C84" s="70" t="s">
        <v>134</v>
      </c>
      <c r="D84" s="80"/>
      <c r="E84" s="86"/>
      <c r="F84" s="87"/>
      <c r="G84" s="88"/>
      <c r="H84" s="88"/>
      <c r="I84" s="88"/>
      <c r="J84" s="89"/>
      <c r="K84" s="88"/>
      <c r="L84" s="88"/>
      <c r="M84" s="88"/>
      <c r="N84" s="88"/>
      <c r="O84" s="88"/>
      <c r="P84" s="88"/>
      <c r="Q84" s="88"/>
      <c r="R84" s="88"/>
      <c r="S84" s="90">
        <f t="shared" si="5"/>
        <v>0</v>
      </c>
      <c r="T84" s="85">
        <f t="shared" si="6"/>
        <v>0</v>
      </c>
    </row>
    <row r="85" spans="1:20" ht="39.950000000000003" customHeight="1" thickBot="1" x14ac:dyDescent="0.3">
      <c r="A85" s="204"/>
      <c r="B85" s="214">
        <v>71</v>
      </c>
      <c r="C85" s="70" t="s">
        <v>39</v>
      </c>
      <c r="D85" s="80">
        <v>1779</v>
      </c>
      <c r="E85" s="86">
        <v>1858536</v>
      </c>
      <c r="F85" s="87">
        <f>+J85</f>
        <v>1858536</v>
      </c>
      <c r="G85" s="88"/>
      <c r="H85" s="88"/>
      <c r="I85" s="88"/>
      <c r="J85" s="89">
        <v>1858536</v>
      </c>
      <c r="K85" s="88"/>
      <c r="L85" s="88"/>
      <c r="M85" s="88"/>
      <c r="N85" s="88"/>
      <c r="O85" s="88"/>
      <c r="P85" s="88"/>
      <c r="Q85" s="88"/>
      <c r="R85" s="88"/>
      <c r="S85" s="90">
        <f t="shared" si="5"/>
        <v>1858536</v>
      </c>
      <c r="T85" s="85">
        <f t="shared" si="6"/>
        <v>0</v>
      </c>
    </row>
    <row r="86" spans="1:20" ht="35.25" customHeight="1" thickBot="1" x14ac:dyDescent="0.3">
      <c r="A86" s="204"/>
      <c r="B86" s="214">
        <v>72</v>
      </c>
      <c r="C86" s="70" t="s">
        <v>135</v>
      </c>
      <c r="D86" s="80"/>
      <c r="E86" s="86"/>
      <c r="F86" s="87"/>
      <c r="G86" s="88"/>
      <c r="H86" s="88"/>
      <c r="I86" s="88"/>
      <c r="J86" s="89"/>
      <c r="K86" s="88"/>
      <c r="L86" s="88"/>
      <c r="M86" s="88"/>
      <c r="N86" s="88"/>
      <c r="O86" s="88"/>
      <c r="P86" s="88"/>
      <c r="Q86" s="88"/>
      <c r="R86" s="88"/>
      <c r="S86" s="90">
        <f t="shared" si="5"/>
        <v>0</v>
      </c>
      <c r="T86" s="85">
        <f t="shared" si="6"/>
        <v>0</v>
      </c>
    </row>
    <row r="87" spans="1:20" ht="39.75" hidden="1" customHeight="1" thickBot="1" x14ac:dyDescent="0.3">
      <c r="A87" s="204"/>
      <c r="B87" s="214">
        <v>73</v>
      </c>
      <c r="C87" s="70" t="s">
        <v>136</v>
      </c>
      <c r="D87" s="80"/>
      <c r="E87" s="86"/>
      <c r="F87" s="87"/>
      <c r="G87" s="88"/>
      <c r="H87" s="88"/>
      <c r="I87" s="88"/>
      <c r="J87" s="89"/>
      <c r="K87" s="88"/>
      <c r="L87" s="88"/>
      <c r="M87" s="88"/>
      <c r="N87" s="88"/>
      <c r="O87" s="88"/>
      <c r="P87" s="88"/>
      <c r="Q87" s="88"/>
      <c r="R87" s="88"/>
      <c r="S87" s="90">
        <f t="shared" si="5"/>
        <v>0</v>
      </c>
      <c r="T87" s="85">
        <f t="shared" si="6"/>
        <v>0</v>
      </c>
    </row>
    <row r="88" spans="1:20" ht="39.75" hidden="1" customHeight="1" thickBot="1" x14ac:dyDescent="0.3">
      <c r="A88" s="204"/>
      <c r="B88" s="214">
        <v>74</v>
      </c>
      <c r="C88" s="70" t="s">
        <v>137</v>
      </c>
      <c r="D88" s="80"/>
      <c r="E88" s="86"/>
      <c r="F88" s="87"/>
      <c r="G88" s="88"/>
      <c r="H88" s="88"/>
      <c r="I88" s="88"/>
      <c r="J88" s="89"/>
      <c r="K88" s="88"/>
      <c r="L88" s="88"/>
      <c r="M88" s="88"/>
      <c r="N88" s="88"/>
      <c r="O88" s="88"/>
      <c r="P88" s="88"/>
      <c r="Q88" s="88"/>
      <c r="R88" s="88"/>
      <c r="S88" s="90">
        <f t="shared" si="5"/>
        <v>0</v>
      </c>
      <c r="T88" s="85">
        <f t="shared" si="6"/>
        <v>0</v>
      </c>
    </row>
    <row r="89" spans="1:20" ht="39.75" hidden="1" customHeight="1" thickBot="1" x14ac:dyDescent="0.3">
      <c r="A89" s="204"/>
      <c r="B89" s="214">
        <v>75</v>
      </c>
      <c r="C89" s="70" t="s">
        <v>138</v>
      </c>
      <c r="D89" s="80"/>
      <c r="E89" s="86"/>
      <c r="F89" s="87"/>
      <c r="G89" s="88"/>
      <c r="H89" s="88"/>
      <c r="I89" s="88"/>
      <c r="J89" s="89"/>
      <c r="K89" s="88"/>
      <c r="L89" s="88"/>
      <c r="M89" s="88"/>
      <c r="N89" s="88"/>
      <c r="O89" s="88"/>
      <c r="P89" s="88"/>
      <c r="Q89" s="88"/>
      <c r="R89" s="88"/>
      <c r="S89" s="90">
        <f t="shared" si="5"/>
        <v>0</v>
      </c>
      <c r="T89" s="85">
        <f t="shared" si="6"/>
        <v>0</v>
      </c>
    </row>
    <row r="90" spans="1:20" ht="39.950000000000003" customHeight="1" thickBot="1" x14ac:dyDescent="0.3">
      <c r="A90" s="204"/>
      <c r="B90" s="214">
        <v>76</v>
      </c>
      <c r="C90" s="70" t="s">
        <v>40</v>
      </c>
      <c r="D90" s="80">
        <v>1574</v>
      </c>
      <c r="E90" s="86">
        <v>36647138</v>
      </c>
      <c r="F90" s="87">
        <v>25652997</v>
      </c>
      <c r="G90" s="88"/>
      <c r="H90" s="88"/>
      <c r="I90" s="88">
        <v>25652997</v>
      </c>
      <c r="J90" s="89"/>
      <c r="K90" s="88"/>
      <c r="L90" s="88"/>
      <c r="M90" s="88"/>
      <c r="N90" s="88"/>
      <c r="O90" s="88"/>
      <c r="P90" s="88"/>
      <c r="Q90" s="88"/>
      <c r="R90" s="88"/>
      <c r="S90" s="90">
        <f t="shared" si="5"/>
        <v>25652997</v>
      </c>
      <c r="T90" s="85">
        <f t="shared" si="6"/>
        <v>0</v>
      </c>
    </row>
    <row r="91" spans="1:20" ht="39.950000000000003" customHeight="1" thickBot="1" x14ac:dyDescent="0.3">
      <c r="A91" s="204"/>
      <c r="B91" s="214">
        <v>77</v>
      </c>
      <c r="C91" s="70" t="s">
        <v>173</v>
      </c>
      <c r="D91" s="80">
        <v>2460</v>
      </c>
      <c r="E91" s="86">
        <v>42444547</v>
      </c>
      <c r="F91" s="87"/>
      <c r="G91" s="88"/>
      <c r="H91" s="88"/>
      <c r="I91" s="88"/>
      <c r="J91" s="89"/>
      <c r="K91" s="88"/>
      <c r="L91" s="88"/>
      <c r="M91" s="88"/>
      <c r="N91" s="88"/>
      <c r="O91" s="88"/>
      <c r="P91" s="88"/>
      <c r="Q91" s="88"/>
      <c r="R91" s="88"/>
      <c r="S91" s="90">
        <f t="shared" si="5"/>
        <v>0</v>
      </c>
      <c r="T91" s="85">
        <f t="shared" si="6"/>
        <v>0</v>
      </c>
    </row>
    <row r="92" spans="1:20" ht="35.25" customHeight="1" thickBot="1" x14ac:dyDescent="0.3">
      <c r="A92" s="204"/>
      <c r="B92" s="214">
        <v>78</v>
      </c>
      <c r="C92" s="70" t="s">
        <v>140</v>
      </c>
      <c r="D92" s="80"/>
      <c r="E92" s="86"/>
      <c r="F92" s="87"/>
      <c r="G92" s="88"/>
      <c r="H92" s="88"/>
      <c r="I92" s="88"/>
      <c r="J92" s="89"/>
      <c r="K92" s="88"/>
      <c r="L92" s="88"/>
      <c r="M92" s="88"/>
      <c r="N92" s="88"/>
      <c r="O92" s="88"/>
      <c r="P92" s="88"/>
      <c r="Q92" s="88"/>
      <c r="R92" s="88"/>
      <c r="S92" s="90">
        <f t="shared" si="5"/>
        <v>0</v>
      </c>
      <c r="T92" s="85">
        <f t="shared" si="6"/>
        <v>0</v>
      </c>
    </row>
    <row r="93" spans="1:20" ht="39.75" hidden="1" customHeight="1" thickBot="1" x14ac:dyDescent="0.3">
      <c r="A93" s="204"/>
      <c r="B93" s="214">
        <v>79</v>
      </c>
      <c r="C93" s="70" t="s">
        <v>141</v>
      </c>
      <c r="D93" s="80"/>
      <c r="E93" s="86"/>
      <c r="F93" s="87"/>
      <c r="G93" s="88"/>
      <c r="H93" s="88"/>
      <c r="I93" s="88"/>
      <c r="J93" s="89"/>
      <c r="K93" s="88"/>
      <c r="L93" s="88"/>
      <c r="M93" s="88"/>
      <c r="N93" s="88"/>
      <c r="O93" s="88"/>
      <c r="P93" s="88"/>
      <c r="Q93" s="88"/>
      <c r="R93" s="88"/>
      <c r="S93" s="90">
        <f t="shared" si="5"/>
        <v>0</v>
      </c>
      <c r="T93" s="85">
        <f t="shared" si="6"/>
        <v>0</v>
      </c>
    </row>
    <row r="94" spans="1:20" ht="39.75" hidden="1" customHeight="1" thickBot="1" x14ac:dyDescent="0.3">
      <c r="A94" s="204"/>
      <c r="B94" s="214">
        <v>80</v>
      </c>
      <c r="C94" s="70" t="s">
        <v>142</v>
      </c>
      <c r="D94" s="80"/>
      <c r="E94" s="117"/>
      <c r="F94" s="87"/>
      <c r="G94" s="88"/>
      <c r="H94" s="88"/>
      <c r="I94" s="88"/>
      <c r="J94" s="89"/>
      <c r="K94" s="88"/>
      <c r="L94" s="88"/>
      <c r="M94" s="88"/>
      <c r="N94" s="88"/>
      <c r="O94" s="88"/>
      <c r="P94" s="88"/>
      <c r="Q94" s="88"/>
      <c r="R94" s="88"/>
      <c r="S94" s="90">
        <f t="shared" si="5"/>
        <v>0</v>
      </c>
      <c r="T94" s="85">
        <f t="shared" si="6"/>
        <v>0</v>
      </c>
    </row>
    <row r="95" spans="1:20" ht="39.75" hidden="1" customHeight="1" thickBot="1" x14ac:dyDescent="0.3">
      <c r="A95" s="204"/>
      <c r="B95" s="214">
        <v>81</v>
      </c>
      <c r="C95" s="70" t="s">
        <v>143</v>
      </c>
      <c r="D95" s="80"/>
      <c r="E95" s="86"/>
      <c r="F95" s="87"/>
      <c r="G95" s="88"/>
      <c r="H95" s="88"/>
      <c r="I95" s="88"/>
      <c r="J95" s="89"/>
      <c r="K95" s="88"/>
      <c r="L95" s="88"/>
      <c r="M95" s="88"/>
      <c r="N95" s="88"/>
      <c r="O95" s="88"/>
      <c r="P95" s="88"/>
      <c r="Q95" s="88"/>
      <c r="R95" s="88"/>
      <c r="S95" s="90">
        <f t="shared" si="5"/>
        <v>0</v>
      </c>
      <c r="T95" s="85">
        <f t="shared" si="6"/>
        <v>0</v>
      </c>
    </row>
    <row r="96" spans="1:20" ht="39.75" hidden="1" customHeight="1" thickBot="1" x14ac:dyDescent="0.3">
      <c r="A96" s="204"/>
      <c r="B96" s="214">
        <v>82</v>
      </c>
      <c r="C96" s="70" t="s">
        <v>144</v>
      </c>
      <c r="D96" s="80"/>
      <c r="E96" s="86"/>
      <c r="F96" s="87"/>
      <c r="G96" s="88"/>
      <c r="H96" s="88"/>
      <c r="I96" s="88"/>
      <c r="J96" s="89"/>
      <c r="K96" s="88"/>
      <c r="L96" s="88"/>
      <c r="M96" s="88"/>
      <c r="N96" s="88"/>
      <c r="O96" s="88"/>
      <c r="P96" s="88"/>
      <c r="Q96" s="88"/>
      <c r="R96" s="88"/>
      <c r="S96" s="90">
        <f t="shared" si="5"/>
        <v>0</v>
      </c>
      <c r="T96" s="85">
        <f t="shared" si="6"/>
        <v>0</v>
      </c>
    </row>
    <row r="97" spans="1:20" ht="39.950000000000003" customHeight="1" thickBot="1" x14ac:dyDescent="0.3">
      <c r="A97" s="204"/>
      <c r="B97" s="214">
        <v>83</v>
      </c>
      <c r="C97" s="70" t="s">
        <v>41</v>
      </c>
      <c r="D97" s="80">
        <v>1603</v>
      </c>
      <c r="E97" s="86">
        <v>194504400</v>
      </c>
      <c r="F97" s="87">
        <f>+J97</f>
        <v>136153080</v>
      </c>
      <c r="G97" s="88"/>
      <c r="H97" s="88"/>
      <c r="I97" s="88"/>
      <c r="J97" s="89">
        <v>136153080</v>
      </c>
      <c r="K97" s="88"/>
      <c r="L97" s="88"/>
      <c r="M97" s="88"/>
      <c r="N97" s="88"/>
      <c r="O97" s="88"/>
      <c r="P97" s="88"/>
      <c r="Q97" s="88"/>
      <c r="R97" s="88"/>
      <c r="S97" s="90">
        <f t="shared" si="5"/>
        <v>136153080</v>
      </c>
      <c r="T97" s="85">
        <f t="shared" si="6"/>
        <v>0</v>
      </c>
    </row>
    <row r="98" spans="1:20" ht="35.25" customHeight="1" thickBot="1" x14ac:dyDescent="0.3">
      <c r="A98" s="204"/>
      <c r="B98" s="214">
        <v>84</v>
      </c>
      <c r="C98" s="70" t="s">
        <v>145</v>
      </c>
      <c r="D98" s="80"/>
      <c r="E98" s="86"/>
      <c r="F98" s="87"/>
      <c r="G98" s="88"/>
      <c r="H98" s="88"/>
      <c r="I98" s="88"/>
      <c r="J98" s="89"/>
      <c r="K98" s="88"/>
      <c r="L98" s="88"/>
      <c r="M98" s="88"/>
      <c r="N98" s="88"/>
      <c r="O98" s="88"/>
      <c r="P98" s="88"/>
      <c r="Q98" s="88"/>
      <c r="R98" s="88"/>
      <c r="S98" s="90">
        <f t="shared" si="5"/>
        <v>0</v>
      </c>
      <c r="T98" s="85">
        <f t="shared" si="6"/>
        <v>0</v>
      </c>
    </row>
    <row r="99" spans="1:20" ht="39.75" hidden="1" customHeight="1" thickBot="1" x14ac:dyDescent="0.3">
      <c r="A99" s="204"/>
      <c r="B99" s="214">
        <v>85</v>
      </c>
      <c r="C99" s="70" t="s">
        <v>146</v>
      </c>
      <c r="D99" s="80"/>
      <c r="E99" s="86"/>
      <c r="F99" s="87"/>
      <c r="G99" s="88"/>
      <c r="H99" s="88"/>
      <c r="I99" s="88"/>
      <c r="J99" s="89"/>
      <c r="K99" s="88"/>
      <c r="L99" s="88"/>
      <c r="M99" s="88"/>
      <c r="N99" s="88"/>
      <c r="O99" s="88"/>
      <c r="P99" s="88"/>
      <c r="Q99" s="88"/>
      <c r="R99" s="88"/>
      <c r="S99" s="90">
        <f t="shared" si="5"/>
        <v>0</v>
      </c>
      <c r="T99" s="85">
        <f t="shared" si="6"/>
        <v>0</v>
      </c>
    </row>
    <row r="100" spans="1:20" ht="39.950000000000003" customHeight="1" thickBot="1" x14ac:dyDescent="0.3">
      <c r="A100" s="204"/>
      <c r="B100" s="214">
        <v>86</v>
      </c>
      <c r="C100" s="70" t="s">
        <v>42</v>
      </c>
      <c r="D100" s="80">
        <v>1597</v>
      </c>
      <c r="E100" s="86">
        <v>43428000</v>
      </c>
      <c r="F100" s="87">
        <v>30399600</v>
      </c>
      <c r="G100" s="88"/>
      <c r="H100" s="88"/>
      <c r="I100" s="88">
        <v>30399600</v>
      </c>
      <c r="J100" s="89"/>
      <c r="K100" s="88"/>
      <c r="L100" s="88"/>
      <c r="M100" s="88"/>
      <c r="N100" s="88"/>
      <c r="O100" s="88"/>
      <c r="P100" s="88"/>
      <c r="Q100" s="88"/>
      <c r="R100" s="88"/>
      <c r="S100" s="90">
        <f t="shared" si="5"/>
        <v>30399600</v>
      </c>
      <c r="T100" s="85">
        <f t="shared" si="6"/>
        <v>0</v>
      </c>
    </row>
    <row r="101" spans="1:20" ht="39.950000000000003" customHeight="1" thickBot="1" x14ac:dyDescent="0.3">
      <c r="A101" s="204"/>
      <c r="B101" s="214">
        <v>87</v>
      </c>
      <c r="C101" s="70" t="s">
        <v>147</v>
      </c>
      <c r="D101" s="80">
        <v>3141</v>
      </c>
      <c r="E101" s="86">
        <v>33278370</v>
      </c>
      <c r="F101" s="87"/>
      <c r="G101" s="88"/>
      <c r="H101" s="88"/>
      <c r="I101" s="88"/>
      <c r="J101" s="89"/>
      <c r="K101" s="88"/>
      <c r="L101" s="88"/>
      <c r="M101" s="88"/>
      <c r="N101" s="88"/>
      <c r="O101" s="88"/>
      <c r="P101" s="88"/>
      <c r="Q101" s="88"/>
      <c r="R101" s="88"/>
      <c r="S101" s="90">
        <f t="shared" si="5"/>
        <v>0</v>
      </c>
      <c r="T101" s="85">
        <f t="shared" si="6"/>
        <v>0</v>
      </c>
    </row>
    <row r="102" spans="1:20" ht="36.75" customHeight="1" thickBot="1" x14ac:dyDescent="0.3">
      <c r="A102" s="204"/>
      <c r="B102" s="214">
        <v>88</v>
      </c>
      <c r="C102" s="70" t="s">
        <v>148</v>
      </c>
      <c r="D102" s="80"/>
      <c r="E102" s="86"/>
      <c r="F102" s="87"/>
      <c r="G102" s="88"/>
      <c r="H102" s="88"/>
      <c r="I102" s="88"/>
      <c r="J102" s="89"/>
      <c r="K102" s="88"/>
      <c r="L102" s="88"/>
      <c r="M102" s="88"/>
      <c r="N102" s="88"/>
      <c r="O102" s="88"/>
      <c r="P102" s="88"/>
      <c r="Q102" s="88"/>
      <c r="R102" s="88"/>
      <c r="S102" s="90">
        <f t="shared" si="5"/>
        <v>0</v>
      </c>
      <c r="T102" s="85">
        <f t="shared" si="6"/>
        <v>0</v>
      </c>
    </row>
    <row r="103" spans="1:20" ht="39.75" hidden="1" customHeight="1" thickBot="1" x14ac:dyDescent="0.3">
      <c r="A103" s="204"/>
      <c r="B103" s="214">
        <v>89</v>
      </c>
      <c r="C103" s="70" t="s">
        <v>149</v>
      </c>
      <c r="D103" s="80"/>
      <c r="E103" s="86"/>
      <c r="F103" s="87"/>
      <c r="G103" s="88"/>
      <c r="H103" s="88"/>
      <c r="I103" s="88"/>
      <c r="J103" s="89"/>
      <c r="K103" s="88"/>
      <c r="L103" s="88"/>
      <c r="M103" s="88"/>
      <c r="N103" s="88"/>
      <c r="O103" s="88"/>
      <c r="P103" s="88"/>
      <c r="Q103" s="88"/>
      <c r="R103" s="88"/>
      <c r="S103" s="90">
        <f t="shared" si="5"/>
        <v>0</v>
      </c>
      <c r="T103" s="85">
        <f t="shared" si="6"/>
        <v>0</v>
      </c>
    </row>
    <row r="104" spans="1:20" ht="39.75" hidden="1" customHeight="1" thickBot="1" x14ac:dyDescent="0.3">
      <c r="A104" s="204"/>
      <c r="B104" s="214">
        <v>90</v>
      </c>
      <c r="C104" s="70" t="s">
        <v>150</v>
      </c>
      <c r="D104" s="80"/>
      <c r="E104" s="86"/>
      <c r="F104" s="87"/>
      <c r="G104" s="88"/>
      <c r="H104" s="88"/>
      <c r="I104" s="88"/>
      <c r="J104" s="89"/>
      <c r="K104" s="88"/>
      <c r="L104" s="88"/>
      <c r="M104" s="88"/>
      <c r="N104" s="88"/>
      <c r="O104" s="88"/>
      <c r="P104" s="88"/>
      <c r="Q104" s="88"/>
      <c r="R104" s="88"/>
      <c r="S104" s="90">
        <f t="shared" si="5"/>
        <v>0</v>
      </c>
      <c r="T104" s="85">
        <f t="shared" si="6"/>
        <v>0</v>
      </c>
    </row>
    <row r="105" spans="1:20" ht="39.950000000000003" customHeight="1" thickBot="1" x14ac:dyDescent="0.3">
      <c r="A105" s="204"/>
      <c r="B105" s="214">
        <v>91</v>
      </c>
      <c r="C105" s="70" t="s">
        <v>68</v>
      </c>
      <c r="D105" s="80"/>
      <c r="E105" s="86">
        <f>+G105*12</f>
        <v>336240468</v>
      </c>
      <c r="F105" s="87">
        <f>SUM(G105:R105)</f>
        <v>140100195</v>
      </c>
      <c r="G105" s="88">
        <v>28020039</v>
      </c>
      <c r="H105" s="88">
        <v>28020039</v>
      </c>
      <c r="I105" s="88">
        <v>28020039</v>
      </c>
      <c r="J105" s="89">
        <v>28020039</v>
      </c>
      <c r="K105" s="88">
        <v>28020039</v>
      </c>
      <c r="L105" s="88"/>
      <c r="M105" s="88"/>
      <c r="N105" s="88"/>
      <c r="O105" s="88"/>
      <c r="P105" s="88"/>
      <c r="Q105" s="88"/>
      <c r="R105" s="88"/>
      <c r="S105" s="90">
        <f t="shared" si="5"/>
        <v>140100195</v>
      </c>
      <c r="T105" s="85">
        <f t="shared" si="6"/>
        <v>0</v>
      </c>
    </row>
    <row r="106" spans="1:20" ht="39.950000000000003" customHeight="1" thickBot="1" x14ac:dyDescent="0.3">
      <c r="A106" s="204"/>
      <c r="B106" s="214">
        <v>92</v>
      </c>
      <c r="C106" s="70" t="s">
        <v>69</v>
      </c>
      <c r="D106" s="80"/>
      <c r="E106" s="86"/>
      <c r="F106" s="87"/>
      <c r="G106" s="88"/>
      <c r="H106" s="88"/>
      <c r="I106" s="88"/>
      <c r="J106" s="89"/>
      <c r="K106" s="88"/>
      <c r="L106" s="88"/>
      <c r="M106" s="88"/>
      <c r="N106" s="88"/>
      <c r="O106" s="88"/>
      <c r="P106" s="88"/>
      <c r="Q106" s="88"/>
      <c r="R106" s="88"/>
      <c r="S106" s="90"/>
      <c r="T106" s="85"/>
    </row>
    <row r="107" spans="1:20" ht="39.75" hidden="1" customHeight="1" thickBot="1" x14ac:dyDescent="0.3">
      <c r="A107" s="204"/>
      <c r="B107" s="214">
        <v>93</v>
      </c>
      <c r="C107" s="70" t="s">
        <v>43</v>
      </c>
      <c r="D107" s="80"/>
      <c r="E107" s="86"/>
      <c r="F107" s="87"/>
      <c r="G107" s="88"/>
      <c r="H107" s="88"/>
      <c r="I107" s="88"/>
      <c r="J107" s="89"/>
      <c r="K107" s="88"/>
      <c r="L107" s="88"/>
      <c r="M107" s="88"/>
      <c r="N107" s="88"/>
      <c r="O107" s="88"/>
      <c r="P107" s="88"/>
      <c r="Q107" s="88"/>
      <c r="R107" s="88"/>
      <c r="S107" s="90">
        <f t="shared" si="5"/>
        <v>0</v>
      </c>
      <c r="T107" s="85">
        <f t="shared" si="6"/>
        <v>0</v>
      </c>
    </row>
    <row r="108" spans="1:20" ht="39.950000000000003" customHeight="1" thickBot="1" x14ac:dyDescent="0.3">
      <c r="A108" s="204"/>
      <c r="B108" s="214">
        <v>94</v>
      </c>
      <c r="C108" s="70" t="s">
        <v>44</v>
      </c>
      <c r="D108" s="80"/>
      <c r="E108" s="86"/>
      <c r="F108" s="87"/>
      <c r="G108" s="88"/>
      <c r="H108" s="88"/>
      <c r="I108" s="88">
        <v>44534741</v>
      </c>
      <c r="J108" s="89"/>
      <c r="K108" s="88"/>
      <c r="L108" s="88"/>
      <c r="M108" s="88"/>
      <c r="N108" s="88"/>
      <c r="O108" s="88"/>
      <c r="P108" s="88"/>
      <c r="Q108" s="88"/>
      <c r="R108" s="88"/>
      <c r="S108" s="90"/>
      <c r="T108" s="85"/>
    </row>
    <row r="109" spans="1:20" ht="39.950000000000003" customHeight="1" thickBot="1" x14ac:dyDescent="0.3">
      <c r="A109" s="204"/>
      <c r="B109" s="214">
        <v>95</v>
      </c>
      <c r="C109" s="70" t="s">
        <v>84</v>
      </c>
      <c r="D109" s="80">
        <v>2127</v>
      </c>
      <c r="E109" s="86">
        <v>40793300</v>
      </c>
      <c r="F109" s="87">
        <f>+J109</f>
        <v>28555310</v>
      </c>
      <c r="G109" s="88"/>
      <c r="H109" s="88"/>
      <c r="I109" s="88"/>
      <c r="J109" s="89">
        <v>28555310</v>
      </c>
      <c r="K109" s="88"/>
      <c r="L109" s="88"/>
      <c r="M109" s="88"/>
      <c r="N109" s="88"/>
      <c r="O109" s="88"/>
      <c r="P109" s="88"/>
      <c r="Q109" s="88"/>
      <c r="R109" s="88"/>
      <c r="S109" s="90">
        <f t="shared" si="5"/>
        <v>28555310</v>
      </c>
      <c r="T109" s="85">
        <f t="shared" si="6"/>
        <v>0</v>
      </c>
    </row>
    <row r="110" spans="1:20" ht="39.950000000000003" customHeight="1" thickBot="1" x14ac:dyDescent="0.3">
      <c r="A110" s="204"/>
      <c r="B110" s="214">
        <v>96</v>
      </c>
      <c r="C110" s="70" t="s">
        <v>151</v>
      </c>
      <c r="D110" s="80" t="s">
        <v>23</v>
      </c>
      <c r="E110" s="86"/>
      <c r="F110" s="87"/>
      <c r="G110" s="88"/>
      <c r="H110" s="88"/>
      <c r="I110" s="88"/>
      <c r="J110" s="89"/>
      <c r="K110" s="88"/>
      <c r="L110" s="88"/>
      <c r="M110" s="88"/>
      <c r="N110" s="88"/>
      <c r="O110" s="88"/>
      <c r="P110" s="88"/>
      <c r="Q110" s="88"/>
      <c r="R110" s="88"/>
      <c r="S110" s="90">
        <f t="shared" si="5"/>
        <v>0</v>
      </c>
      <c r="T110" s="85">
        <f t="shared" si="6"/>
        <v>0</v>
      </c>
    </row>
    <row r="111" spans="1:20" ht="39.75" hidden="1" customHeight="1" thickBot="1" x14ac:dyDescent="0.3">
      <c r="A111" s="204"/>
      <c r="B111" s="214">
        <v>97</v>
      </c>
      <c r="C111" s="70" t="s">
        <v>152</v>
      </c>
      <c r="D111" s="80" t="s">
        <v>23</v>
      </c>
      <c r="E111" s="86"/>
      <c r="F111" s="87"/>
      <c r="G111" s="88"/>
      <c r="H111" s="88"/>
      <c r="I111" s="88"/>
      <c r="J111" s="89"/>
      <c r="K111" s="88"/>
      <c r="L111" s="88"/>
      <c r="M111" s="88"/>
      <c r="N111" s="88"/>
      <c r="O111" s="88"/>
      <c r="P111" s="88"/>
      <c r="Q111" s="88"/>
      <c r="R111" s="88"/>
      <c r="S111" s="90">
        <f t="shared" si="5"/>
        <v>0</v>
      </c>
      <c r="T111" s="85">
        <f t="shared" si="6"/>
        <v>0</v>
      </c>
    </row>
    <row r="112" spans="1:20" ht="39.950000000000003" customHeight="1" thickBot="1" x14ac:dyDescent="0.3">
      <c r="A112" s="204"/>
      <c r="B112" s="214">
        <v>98</v>
      </c>
      <c r="C112" s="70" t="s">
        <v>45</v>
      </c>
      <c r="D112" s="80" t="s">
        <v>23</v>
      </c>
      <c r="E112" s="86"/>
      <c r="F112" s="87">
        <f>+J112</f>
        <v>546032454</v>
      </c>
      <c r="G112" s="88"/>
      <c r="H112" s="88"/>
      <c r="I112" s="88"/>
      <c r="J112" s="89">
        <f>253310171+292722283</f>
        <v>546032454</v>
      </c>
      <c r="K112" s="88"/>
      <c r="L112" s="88"/>
      <c r="M112" s="88"/>
      <c r="N112" s="88"/>
      <c r="O112" s="88"/>
      <c r="P112" s="88"/>
      <c r="Q112" s="88"/>
      <c r="R112" s="88"/>
      <c r="S112" s="90">
        <f t="shared" si="5"/>
        <v>546032454</v>
      </c>
      <c r="T112" s="85">
        <f t="shared" si="6"/>
        <v>0</v>
      </c>
    </row>
    <row r="113" spans="1:20" ht="36" customHeight="1" thickBot="1" x14ac:dyDescent="0.3">
      <c r="A113" s="204"/>
      <c r="B113" s="214">
        <v>99</v>
      </c>
      <c r="C113" s="70" t="s">
        <v>153</v>
      </c>
      <c r="D113" s="80"/>
      <c r="E113" s="86"/>
      <c r="F113" s="87"/>
      <c r="G113" s="88"/>
      <c r="H113" s="88"/>
      <c r="I113" s="88"/>
      <c r="J113" s="89"/>
      <c r="K113" s="88"/>
      <c r="L113" s="88"/>
      <c r="M113" s="88"/>
      <c r="N113" s="88"/>
      <c r="O113" s="88"/>
      <c r="P113" s="88"/>
      <c r="Q113" s="88"/>
      <c r="R113" s="88"/>
      <c r="S113" s="90"/>
      <c r="T113" s="90"/>
    </row>
    <row r="114" spans="1:20" ht="39.75" hidden="1" customHeight="1" thickBot="1" x14ac:dyDescent="0.3">
      <c r="A114" s="204"/>
      <c r="B114" s="214">
        <v>100</v>
      </c>
      <c r="C114" s="70" t="s">
        <v>154</v>
      </c>
      <c r="D114" s="80"/>
      <c r="E114" s="86"/>
      <c r="F114" s="87"/>
      <c r="G114" s="88"/>
      <c r="H114" s="88"/>
      <c r="I114" s="88"/>
      <c r="J114" s="89"/>
      <c r="K114" s="88"/>
      <c r="L114" s="88"/>
      <c r="M114" s="88"/>
      <c r="N114" s="88"/>
      <c r="O114" s="88"/>
      <c r="P114" s="88"/>
      <c r="Q114" s="88"/>
      <c r="R114" s="88"/>
      <c r="S114" s="90"/>
      <c r="T114" s="90"/>
    </row>
    <row r="115" spans="1:20" ht="39.75" hidden="1" customHeight="1" thickBot="1" x14ac:dyDescent="0.3">
      <c r="A115" s="204"/>
      <c r="B115" s="214">
        <v>101</v>
      </c>
      <c r="C115" s="70" t="s">
        <v>155</v>
      </c>
      <c r="D115" s="80"/>
      <c r="E115" s="86"/>
      <c r="F115" s="87"/>
      <c r="G115" s="88"/>
      <c r="H115" s="88"/>
      <c r="I115" s="88"/>
      <c r="J115" s="89"/>
      <c r="K115" s="88"/>
      <c r="L115" s="88"/>
      <c r="M115" s="88"/>
      <c r="N115" s="88"/>
      <c r="O115" s="88"/>
      <c r="P115" s="88"/>
      <c r="Q115" s="88"/>
      <c r="R115" s="88"/>
      <c r="S115" s="90"/>
      <c r="T115" s="90"/>
    </row>
    <row r="116" spans="1:20" ht="39.75" hidden="1" customHeight="1" thickBot="1" x14ac:dyDescent="0.3">
      <c r="A116" s="204"/>
      <c r="B116" s="214">
        <v>102</v>
      </c>
      <c r="C116" s="70" t="s">
        <v>156</v>
      </c>
      <c r="D116" s="80"/>
      <c r="E116" s="86"/>
      <c r="F116" s="87"/>
      <c r="G116" s="88"/>
      <c r="H116" s="88"/>
      <c r="I116" s="88"/>
      <c r="J116" s="89"/>
      <c r="K116" s="88"/>
      <c r="L116" s="88"/>
      <c r="M116" s="88"/>
      <c r="N116" s="88"/>
      <c r="O116" s="88"/>
      <c r="P116" s="88"/>
      <c r="Q116" s="88"/>
      <c r="R116" s="88"/>
      <c r="S116" s="90"/>
      <c r="T116" s="90"/>
    </row>
    <row r="117" spans="1:20" ht="39.75" hidden="1" customHeight="1" thickBot="1" x14ac:dyDescent="0.3">
      <c r="A117" s="204"/>
      <c r="B117" s="214">
        <v>103</v>
      </c>
      <c r="C117" s="70" t="s">
        <v>157</v>
      </c>
      <c r="D117" s="80"/>
      <c r="E117" s="86"/>
      <c r="F117" s="87"/>
      <c r="G117" s="88"/>
      <c r="H117" s="88"/>
      <c r="I117" s="88"/>
      <c r="J117" s="89"/>
      <c r="K117" s="88"/>
      <c r="L117" s="88"/>
      <c r="M117" s="88"/>
      <c r="N117" s="88"/>
      <c r="O117" s="88"/>
      <c r="P117" s="88"/>
      <c r="Q117" s="88"/>
      <c r="R117" s="88"/>
      <c r="S117" s="90"/>
      <c r="T117" s="90"/>
    </row>
    <row r="118" spans="1:20" ht="39.75" hidden="1" customHeight="1" thickBot="1" x14ac:dyDescent="0.3">
      <c r="A118" s="204"/>
      <c r="B118" s="214">
        <v>104</v>
      </c>
      <c r="C118" s="70" t="s">
        <v>158</v>
      </c>
      <c r="D118" s="80"/>
      <c r="E118" s="86"/>
      <c r="F118" s="87"/>
      <c r="G118" s="88"/>
      <c r="H118" s="88"/>
      <c r="I118" s="88"/>
      <c r="J118" s="89"/>
      <c r="K118" s="88"/>
      <c r="L118" s="88"/>
      <c r="M118" s="88"/>
      <c r="N118" s="88"/>
      <c r="O118" s="88"/>
      <c r="P118" s="88"/>
      <c r="Q118" s="88"/>
      <c r="R118" s="88"/>
      <c r="S118" s="90"/>
      <c r="T118" s="90"/>
    </row>
    <row r="119" spans="1:20" ht="39.75" hidden="1" customHeight="1" thickBot="1" x14ac:dyDescent="0.3">
      <c r="A119" s="204"/>
      <c r="B119" s="214">
        <v>105</v>
      </c>
      <c r="C119" s="70" t="s">
        <v>159</v>
      </c>
      <c r="D119" s="80"/>
      <c r="E119" s="86"/>
      <c r="F119" s="87"/>
      <c r="G119" s="88"/>
      <c r="H119" s="88"/>
      <c r="I119" s="88"/>
      <c r="J119" s="89"/>
      <c r="K119" s="88"/>
      <c r="L119" s="88"/>
      <c r="M119" s="88"/>
      <c r="N119" s="88"/>
      <c r="O119" s="88"/>
      <c r="P119" s="88"/>
      <c r="Q119" s="88"/>
      <c r="R119" s="88"/>
      <c r="S119" s="90"/>
      <c r="T119" s="90"/>
    </row>
    <row r="120" spans="1:20" ht="39.75" hidden="1" customHeight="1" thickBot="1" x14ac:dyDescent="0.3">
      <c r="A120" s="204"/>
      <c r="B120" s="214">
        <v>106</v>
      </c>
      <c r="C120" s="70" t="s">
        <v>160</v>
      </c>
      <c r="D120" s="80"/>
      <c r="E120" s="86"/>
      <c r="F120" s="87"/>
      <c r="G120" s="88"/>
      <c r="H120" s="88"/>
      <c r="I120" s="88"/>
      <c r="J120" s="89"/>
      <c r="K120" s="88"/>
      <c r="L120" s="88"/>
      <c r="M120" s="88"/>
      <c r="N120" s="88"/>
      <c r="O120" s="88"/>
      <c r="P120" s="88"/>
      <c r="Q120" s="88"/>
      <c r="R120" s="88"/>
      <c r="S120" s="90"/>
      <c r="T120" s="90"/>
    </row>
    <row r="121" spans="1:20" ht="39.75" hidden="1" customHeight="1" thickBot="1" x14ac:dyDescent="0.3">
      <c r="A121" s="204"/>
      <c r="B121" s="214">
        <v>107</v>
      </c>
      <c r="C121" s="70" t="s">
        <v>161</v>
      </c>
      <c r="D121" s="80"/>
      <c r="E121" s="86"/>
      <c r="F121" s="87"/>
      <c r="G121" s="88"/>
      <c r="H121" s="88"/>
      <c r="I121" s="88"/>
      <c r="J121" s="89"/>
      <c r="K121" s="88"/>
      <c r="L121" s="88"/>
      <c r="M121" s="88"/>
      <c r="N121" s="88"/>
      <c r="O121" s="88"/>
      <c r="P121" s="88"/>
      <c r="Q121" s="88"/>
      <c r="R121" s="88"/>
      <c r="S121" s="90"/>
      <c r="T121" s="90"/>
    </row>
    <row r="122" spans="1:20" ht="39.75" hidden="1" customHeight="1" thickBot="1" x14ac:dyDescent="0.3">
      <c r="A122" s="204"/>
      <c r="B122" s="214">
        <v>108</v>
      </c>
      <c r="C122" s="70" t="s">
        <v>162</v>
      </c>
      <c r="D122" s="80"/>
      <c r="E122" s="86"/>
      <c r="F122" s="87"/>
      <c r="G122" s="88"/>
      <c r="H122" s="88"/>
      <c r="I122" s="88"/>
      <c r="J122" s="89"/>
      <c r="K122" s="88"/>
      <c r="L122" s="88"/>
      <c r="M122" s="88"/>
      <c r="N122" s="88"/>
      <c r="O122" s="88"/>
      <c r="P122" s="88"/>
      <c r="Q122" s="88"/>
      <c r="R122" s="88"/>
      <c r="S122" s="90"/>
      <c r="T122" s="90"/>
    </row>
    <row r="123" spans="1:20" ht="39.75" hidden="1" customHeight="1" thickBot="1" x14ac:dyDescent="0.3">
      <c r="A123" s="204"/>
      <c r="B123" s="214">
        <v>109</v>
      </c>
      <c r="C123" s="70" t="s">
        <v>163</v>
      </c>
      <c r="D123" s="80"/>
      <c r="E123" s="86"/>
      <c r="F123" s="87"/>
      <c r="G123" s="88"/>
      <c r="H123" s="88"/>
      <c r="I123" s="88"/>
      <c r="J123" s="89"/>
      <c r="K123" s="88"/>
      <c r="L123" s="88"/>
      <c r="M123" s="88"/>
      <c r="N123" s="88"/>
      <c r="O123" s="88"/>
      <c r="P123" s="88"/>
      <c r="Q123" s="88"/>
      <c r="R123" s="88"/>
      <c r="S123" s="90"/>
      <c r="T123" s="90"/>
    </row>
    <row r="124" spans="1:20" ht="39.75" hidden="1" customHeight="1" thickBot="1" x14ac:dyDescent="0.3">
      <c r="A124" s="204"/>
      <c r="B124" s="214">
        <v>110</v>
      </c>
      <c r="C124" s="70" t="s">
        <v>164</v>
      </c>
      <c r="D124" s="80"/>
      <c r="E124" s="86"/>
      <c r="F124" s="87"/>
      <c r="G124" s="88"/>
      <c r="H124" s="88"/>
      <c r="I124" s="88"/>
      <c r="J124" s="89"/>
      <c r="K124" s="88"/>
      <c r="L124" s="88"/>
      <c r="M124" s="88"/>
      <c r="N124" s="88"/>
      <c r="O124" s="88"/>
      <c r="P124" s="88"/>
      <c r="Q124" s="88"/>
      <c r="R124" s="88"/>
      <c r="S124" s="90"/>
      <c r="T124" s="90"/>
    </row>
    <row r="125" spans="1:20" ht="39.75" hidden="1" customHeight="1" thickBot="1" x14ac:dyDescent="0.3">
      <c r="A125" s="204"/>
      <c r="B125" s="214">
        <v>111</v>
      </c>
      <c r="C125" s="70" t="s">
        <v>165</v>
      </c>
      <c r="D125" s="80"/>
      <c r="E125" s="86"/>
      <c r="F125" s="87"/>
      <c r="G125" s="88"/>
      <c r="H125" s="88"/>
      <c r="I125" s="88"/>
      <c r="J125" s="89"/>
      <c r="K125" s="88"/>
      <c r="L125" s="88"/>
      <c r="M125" s="88"/>
      <c r="N125" s="88"/>
      <c r="O125" s="88"/>
      <c r="P125" s="88"/>
      <c r="Q125" s="88"/>
      <c r="R125" s="88"/>
      <c r="S125" s="90"/>
      <c r="T125" s="90"/>
    </row>
    <row r="126" spans="1:20" ht="39.75" hidden="1" customHeight="1" thickBot="1" x14ac:dyDescent="0.3">
      <c r="A126" s="69"/>
      <c r="B126" s="214">
        <v>112</v>
      </c>
      <c r="C126" s="70" t="s">
        <v>166</v>
      </c>
      <c r="D126" s="80"/>
      <c r="E126" s="86"/>
      <c r="F126" s="87"/>
      <c r="G126" s="88"/>
      <c r="H126" s="88"/>
      <c r="I126" s="88"/>
      <c r="J126" s="89"/>
      <c r="K126" s="88"/>
      <c r="L126" s="88"/>
      <c r="M126" s="88"/>
      <c r="N126" s="88"/>
      <c r="O126" s="88"/>
      <c r="P126" s="88"/>
      <c r="Q126" s="88"/>
      <c r="R126" s="88"/>
      <c r="S126" s="90">
        <f>SUM(G126:R126)</f>
        <v>0</v>
      </c>
      <c r="T126" s="90">
        <f>+F126-S126</f>
        <v>0</v>
      </c>
    </row>
    <row r="127" spans="1:20" ht="39.950000000000003" customHeight="1" thickBot="1" x14ac:dyDescent="0.3">
      <c r="A127" s="69"/>
      <c r="B127" s="167"/>
      <c r="C127" s="96" t="s">
        <v>46</v>
      </c>
      <c r="D127" s="97"/>
      <c r="E127" s="98">
        <f t="shared" ref="E127:T127" si="7">SUM(E15:E126)</f>
        <v>21557245928</v>
      </c>
      <c r="F127" s="99">
        <f t="shared" si="7"/>
        <v>9747099807.6000004</v>
      </c>
      <c r="G127" s="100">
        <f t="shared" si="7"/>
        <v>1618912396</v>
      </c>
      <c r="H127" s="100">
        <f t="shared" si="7"/>
        <v>1596872869</v>
      </c>
      <c r="I127" s="100">
        <f t="shared" si="7"/>
        <v>1994627904</v>
      </c>
      <c r="J127" s="100">
        <f t="shared" si="7"/>
        <v>2825929588.5999999</v>
      </c>
      <c r="K127" s="100">
        <f t="shared" si="7"/>
        <v>1677445698</v>
      </c>
      <c r="L127" s="100">
        <f t="shared" si="7"/>
        <v>0</v>
      </c>
      <c r="M127" s="100">
        <f t="shared" si="7"/>
        <v>0</v>
      </c>
      <c r="N127" s="100">
        <f t="shared" si="7"/>
        <v>0</v>
      </c>
      <c r="O127" s="100">
        <f t="shared" si="7"/>
        <v>0</v>
      </c>
      <c r="P127" s="100">
        <f t="shared" si="7"/>
        <v>0</v>
      </c>
      <c r="Q127" s="100">
        <f t="shared" si="7"/>
        <v>0</v>
      </c>
      <c r="R127" s="100">
        <f t="shared" si="7"/>
        <v>0</v>
      </c>
      <c r="S127" s="100">
        <f t="shared" si="7"/>
        <v>9650534826.6000004</v>
      </c>
      <c r="T127" s="100">
        <f t="shared" si="7"/>
        <v>96564981</v>
      </c>
    </row>
    <row r="128" spans="1:20" ht="18" x14ac:dyDescent="0.25">
      <c r="A128" s="69"/>
      <c r="B128" s="196"/>
      <c r="C128" s="69"/>
      <c r="D128" s="69"/>
      <c r="E128" s="69"/>
      <c r="F128" s="215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196"/>
      <c r="T128" s="196"/>
    </row>
    <row r="129" spans="1:20" ht="18" x14ac:dyDescent="0.25">
      <c r="A129" s="69"/>
      <c r="B129" s="196"/>
      <c r="C129" s="69"/>
      <c r="D129" s="69"/>
      <c r="E129" s="69"/>
      <c r="F129" s="205"/>
      <c r="G129" s="205"/>
      <c r="H129" s="205"/>
      <c r="I129" s="205"/>
      <c r="J129" s="69"/>
      <c r="K129" s="69"/>
      <c r="L129" s="69"/>
      <c r="M129" s="69"/>
      <c r="N129" s="69"/>
      <c r="O129" s="69"/>
      <c r="P129" s="69"/>
      <c r="Q129" s="69"/>
      <c r="R129" s="69"/>
      <c r="S129" s="196"/>
      <c r="T129" s="196"/>
    </row>
    <row r="130" spans="1:20" ht="18.75" thickBot="1" x14ac:dyDescent="0.3">
      <c r="A130" s="69"/>
      <c r="B130" s="196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196"/>
      <c r="T130" s="196"/>
    </row>
    <row r="131" spans="1:20" ht="18" x14ac:dyDescent="0.25">
      <c r="A131" s="69"/>
      <c r="B131" s="196"/>
      <c r="C131" s="206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8"/>
      <c r="T131" s="209"/>
    </row>
    <row r="132" spans="1:20" ht="18" x14ac:dyDescent="0.25">
      <c r="A132" s="69"/>
      <c r="B132" s="69"/>
      <c r="C132" s="232" t="s">
        <v>47</v>
      </c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4"/>
    </row>
    <row r="133" spans="1:20" ht="18" x14ac:dyDescent="0.25">
      <c r="A133" s="69"/>
      <c r="B133" s="69"/>
      <c r="C133" s="232" t="s">
        <v>48</v>
      </c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4"/>
    </row>
    <row r="134" spans="1:20" ht="18" x14ac:dyDescent="0.25">
      <c r="A134" s="69"/>
      <c r="B134" s="69"/>
      <c r="C134" s="232" t="s">
        <v>49</v>
      </c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4"/>
    </row>
    <row r="135" spans="1:20" ht="18.75" thickBot="1" x14ac:dyDescent="0.3">
      <c r="A135" s="198"/>
      <c r="B135" s="198"/>
      <c r="C135" s="210"/>
      <c r="D135" s="211"/>
      <c r="E135" s="212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3"/>
    </row>
  </sheetData>
  <mergeCells count="4">
    <mergeCell ref="E6:T6"/>
    <mergeCell ref="C132:T132"/>
    <mergeCell ref="C133:T133"/>
    <mergeCell ref="C134:T13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EB87A-6DBC-49FA-8E83-39D5C10A1D30}">
  <dimension ref="A1:T133"/>
  <sheetViews>
    <sheetView tabSelected="1" zoomScale="59" zoomScaleNormal="59" workbookViewId="0">
      <selection activeCell="G14" sqref="G14"/>
    </sheetView>
  </sheetViews>
  <sheetFormatPr baseColWidth="10" defaultRowHeight="15" x14ac:dyDescent="0.25"/>
  <cols>
    <col min="1" max="1" width="5.85546875" customWidth="1"/>
    <col min="3" max="3" width="45.140625" customWidth="1"/>
    <col min="4" max="4" width="20.5703125" customWidth="1"/>
    <col min="5" max="5" width="33.140625" customWidth="1"/>
    <col min="6" max="6" width="26.85546875" customWidth="1"/>
    <col min="7" max="8" width="26.42578125" customWidth="1"/>
    <col min="9" max="9" width="26" customWidth="1"/>
    <col min="10" max="10" width="26.7109375" customWidth="1"/>
    <col min="11" max="11" width="24.28515625" customWidth="1"/>
    <col min="12" max="12" width="0.85546875" hidden="1" customWidth="1"/>
    <col min="13" max="18" width="11.42578125" hidden="1" customWidth="1"/>
    <col min="19" max="19" width="26.85546875" customWidth="1"/>
    <col min="20" max="20" width="28.5703125" customWidth="1"/>
  </cols>
  <sheetData>
    <row r="1" spans="1:20" ht="18" x14ac:dyDescent="0.25">
      <c r="A1" s="69"/>
      <c r="B1" s="69"/>
      <c r="C1" s="195" t="s">
        <v>0</v>
      </c>
      <c r="D1" s="195"/>
      <c r="E1" s="196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18" x14ac:dyDescent="0.25">
      <c r="A2" s="69"/>
      <c r="B2" s="69"/>
      <c r="C2" s="195" t="s">
        <v>1</v>
      </c>
      <c r="D2" s="195"/>
      <c r="E2" s="196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8" x14ac:dyDescent="0.25">
      <c r="A3" s="69"/>
      <c r="B3" s="69"/>
      <c r="C3" s="195" t="s">
        <v>2</v>
      </c>
      <c r="D3" s="195"/>
      <c r="E3" s="196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x14ac:dyDescent="0.25">
      <c r="A4" s="69"/>
      <c r="B4" s="69"/>
      <c r="C4" s="197" t="s">
        <v>3</v>
      </c>
      <c r="D4" s="197"/>
      <c r="E4" s="69"/>
      <c r="F4" s="69"/>
      <c r="G4" s="69"/>
      <c r="H4" s="69"/>
      <c r="I4" s="69"/>
      <c r="J4" s="69"/>
      <c r="K4" s="69"/>
      <c r="L4" s="69"/>
      <c r="M4" s="198"/>
      <c r="N4" s="198"/>
      <c r="O4" s="198"/>
      <c r="P4" s="198"/>
      <c r="Q4" s="198"/>
      <c r="R4" s="69"/>
      <c r="S4" s="69"/>
      <c r="T4" s="69"/>
    </row>
    <row r="5" spans="1:20" ht="18" x14ac:dyDescent="0.25">
      <c r="A5" s="69"/>
      <c r="B5" s="69"/>
      <c r="C5" s="199" t="s">
        <v>4</v>
      </c>
      <c r="D5" s="199"/>
      <c r="E5" s="200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18" x14ac:dyDescent="0.25">
      <c r="A6" s="69"/>
      <c r="B6" s="69"/>
      <c r="C6" s="199"/>
      <c r="D6" s="199"/>
      <c r="E6" s="240" t="s">
        <v>5</v>
      </c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</row>
    <row r="7" spans="1:20" ht="18" x14ac:dyDescent="0.25">
      <c r="A7" s="69"/>
      <c r="B7" s="69"/>
      <c r="C7" s="201" t="s">
        <v>202</v>
      </c>
      <c r="D7" s="201"/>
      <c r="E7" s="202"/>
      <c r="F7" s="195"/>
      <c r="G7" s="197"/>
      <c r="H7" s="69"/>
      <c r="I7" s="69"/>
      <c r="J7" s="198"/>
      <c r="K7" s="198"/>
      <c r="L7" s="69"/>
      <c r="M7" s="69"/>
      <c r="N7" s="69"/>
      <c r="O7" s="69"/>
      <c r="P7" s="69"/>
      <c r="Q7" s="69"/>
      <c r="R7" s="69"/>
      <c r="S7" s="69"/>
      <c r="T7" s="69"/>
    </row>
    <row r="8" spans="1:20" ht="18" x14ac:dyDescent="0.25">
      <c r="A8" s="69"/>
      <c r="B8" s="69"/>
      <c r="C8" s="201" t="s">
        <v>203</v>
      </c>
      <c r="D8" s="201"/>
      <c r="E8" s="202"/>
      <c r="F8" s="195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0" ht="18.75" thickBot="1" x14ac:dyDescent="0.3">
      <c r="A9" s="204"/>
      <c r="B9" s="69"/>
      <c r="C9" s="69"/>
      <c r="D9" s="69"/>
      <c r="E9" s="196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 ht="76.5" customHeight="1" thickBot="1" x14ac:dyDescent="0.3">
      <c r="A10" s="204"/>
      <c r="B10" s="117"/>
      <c r="C10" s="117"/>
      <c r="D10" s="70" t="s">
        <v>8</v>
      </c>
      <c r="E10" s="71" t="s">
        <v>9</v>
      </c>
      <c r="F10" s="72" t="s">
        <v>10</v>
      </c>
      <c r="G10" s="70" t="s">
        <v>11</v>
      </c>
      <c r="H10" s="70" t="s">
        <v>12</v>
      </c>
      <c r="I10" s="70" t="s">
        <v>13</v>
      </c>
      <c r="J10" s="70" t="s">
        <v>14</v>
      </c>
      <c r="K10" s="70" t="s">
        <v>15</v>
      </c>
      <c r="L10" s="70" t="s">
        <v>87</v>
      </c>
      <c r="M10" s="70" t="s">
        <v>88</v>
      </c>
      <c r="N10" s="70" t="s">
        <v>89</v>
      </c>
      <c r="O10" s="70" t="s">
        <v>90</v>
      </c>
      <c r="P10" s="70" t="s">
        <v>91</v>
      </c>
      <c r="Q10" s="70" t="s">
        <v>92</v>
      </c>
      <c r="R10" s="70" t="s">
        <v>93</v>
      </c>
      <c r="S10" s="70" t="s">
        <v>16</v>
      </c>
      <c r="T10" s="70" t="s">
        <v>17</v>
      </c>
    </row>
    <row r="11" spans="1:20" ht="39.950000000000003" customHeight="1" thickBot="1" x14ac:dyDescent="0.3">
      <c r="A11" s="204"/>
      <c r="B11" s="190"/>
      <c r="C11" s="74" t="s">
        <v>18</v>
      </c>
      <c r="D11" s="75"/>
      <c r="E11" s="76" t="s">
        <v>19</v>
      </c>
      <c r="F11" s="77" t="s">
        <v>19</v>
      </c>
      <c r="G11" s="78" t="s">
        <v>20</v>
      </c>
      <c r="H11" s="78" t="s">
        <v>20</v>
      </c>
      <c r="I11" s="78" t="s">
        <v>20</v>
      </c>
      <c r="J11" s="78" t="s">
        <v>20</v>
      </c>
      <c r="K11" s="78" t="s">
        <v>20</v>
      </c>
      <c r="L11" s="78" t="s">
        <v>20</v>
      </c>
      <c r="M11" s="78" t="s">
        <v>20</v>
      </c>
      <c r="N11" s="78" t="s">
        <v>20</v>
      </c>
      <c r="O11" s="78" t="s">
        <v>20</v>
      </c>
      <c r="P11" s="78" t="s">
        <v>20</v>
      </c>
      <c r="Q11" s="78" t="s">
        <v>20</v>
      </c>
      <c r="R11" s="78" t="s">
        <v>20</v>
      </c>
      <c r="S11" s="79" t="s">
        <v>21</v>
      </c>
      <c r="T11" s="79"/>
    </row>
    <row r="12" spans="1:20" ht="39.950000000000003" customHeight="1" thickBot="1" x14ac:dyDescent="0.3">
      <c r="A12" s="204"/>
      <c r="B12" s="214">
        <v>1</v>
      </c>
      <c r="C12" s="70" t="s">
        <v>22</v>
      </c>
      <c r="D12" s="80" t="s">
        <v>23</v>
      </c>
      <c r="E12" s="81">
        <f>+G12*12</f>
        <v>709568172</v>
      </c>
      <c r="F12" s="82">
        <f>SUM(G12:K12)</f>
        <v>295653405</v>
      </c>
      <c r="G12" s="83">
        <v>59130681</v>
      </c>
      <c r="H12" s="83">
        <v>59130681</v>
      </c>
      <c r="I12" s="83">
        <v>59130681</v>
      </c>
      <c r="J12" s="84">
        <v>59130681</v>
      </c>
      <c r="K12" s="83">
        <v>59130681</v>
      </c>
      <c r="L12" s="83"/>
      <c r="M12" s="83"/>
      <c r="N12" s="83"/>
      <c r="O12" s="83"/>
      <c r="P12" s="83"/>
      <c r="Q12" s="83"/>
      <c r="R12" s="83"/>
      <c r="S12" s="85">
        <f t="shared" ref="S12:S77" si="0">SUM(G12:R12)</f>
        <v>295653405</v>
      </c>
      <c r="T12" s="85">
        <f>+F12-S12</f>
        <v>0</v>
      </c>
    </row>
    <row r="13" spans="1:20" ht="39.950000000000003" customHeight="1" thickBot="1" x14ac:dyDescent="0.3">
      <c r="A13" s="204"/>
      <c r="B13" s="214">
        <v>2</v>
      </c>
      <c r="C13" s="70" t="s">
        <v>94</v>
      </c>
      <c r="D13" s="80" t="s">
        <v>23</v>
      </c>
      <c r="E13" s="86"/>
      <c r="F13" s="87"/>
      <c r="G13" s="88"/>
      <c r="H13" s="88"/>
      <c r="I13" s="88"/>
      <c r="J13" s="89"/>
      <c r="K13" s="88"/>
      <c r="L13" s="88"/>
      <c r="M13" s="88"/>
      <c r="N13" s="88"/>
      <c r="O13" s="88"/>
      <c r="P13" s="88"/>
      <c r="Q13" s="88"/>
      <c r="R13" s="88"/>
      <c r="S13" s="90">
        <f t="shared" si="0"/>
        <v>0</v>
      </c>
      <c r="T13" s="85">
        <f t="shared" ref="T13:T78" si="1">+F13-S13</f>
        <v>0</v>
      </c>
    </row>
    <row r="14" spans="1:20" ht="39.950000000000003" customHeight="1" thickBot="1" x14ac:dyDescent="0.3">
      <c r="A14" s="204"/>
      <c r="B14" s="214">
        <v>3</v>
      </c>
      <c r="C14" s="70" t="s">
        <v>95</v>
      </c>
      <c r="D14" s="80" t="s">
        <v>23</v>
      </c>
      <c r="E14" s="91"/>
      <c r="F14" s="87"/>
      <c r="G14" s="88"/>
      <c r="H14" s="88"/>
      <c r="I14" s="88"/>
      <c r="J14" s="89"/>
      <c r="K14" s="88"/>
      <c r="L14" s="88"/>
      <c r="M14" s="88"/>
      <c r="N14" s="88"/>
      <c r="O14" s="88"/>
      <c r="P14" s="88"/>
      <c r="Q14" s="88"/>
      <c r="R14" s="88"/>
      <c r="S14" s="90">
        <f t="shared" si="0"/>
        <v>0</v>
      </c>
      <c r="T14" s="85">
        <f t="shared" si="1"/>
        <v>0</v>
      </c>
    </row>
    <row r="15" spans="1:20" ht="39.950000000000003" customHeight="1" thickBot="1" x14ac:dyDescent="0.3">
      <c r="A15" s="204"/>
      <c r="B15" s="214">
        <v>4</v>
      </c>
      <c r="C15" s="70" t="s">
        <v>24</v>
      </c>
      <c r="D15" s="80" t="s">
        <v>23</v>
      </c>
      <c r="E15" s="86">
        <f>+G15*12</f>
        <v>71420616</v>
      </c>
      <c r="F15" s="87">
        <f>+G15+H15+I15+J15+K15</f>
        <v>29758590</v>
      </c>
      <c r="G15" s="88">
        <v>5951718</v>
      </c>
      <c r="H15" s="88">
        <v>5951718</v>
      </c>
      <c r="I15" s="88">
        <v>5951718</v>
      </c>
      <c r="J15" s="89">
        <v>5951718</v>
      </c>
      <c r="K15" s="88">
        <v>5951718</v>
      </c>
      <c r="L15" s="88"/>
      <c r="M15" s="88"/>
      <c r="N15" s="88"/>
      <c r="O15" s="88"/>
      <c r="P15" s="88"/>
      <c r="Q15" s="88"/>
      <c r="R15" s="88"/>
      <c r="S15" s="90">
        <f t="shared" si="0"/>
        <v>29758590</v>
      </c>
      <c r="T15" s="85">
        <f t="shared" si="1"/>
        <v>0</v>
      </c>
    </row>
    <row r="16" spans="1:20" ht="39.950000000000003" customHeight="1" thickBot="1" x14ac:dyDescent="0.3">
      <c r="A16" s="204"/>
      <c r="B16" s="214">
        <v>5</v>
      </c>
      <c r="C16" s="70" t="s">
        <v>96</v>
      </c>
      <c r="D16" s="80" t="s">
        <v>23</v>
      </c>
      <c r="E16" s="86">
        <f t="shared" ref="E16:E21" si="2">+G16*12</f>
        <v>0</v>
      </c>
      <c r="F16" s="87">
        <f t="shared" ref="F16:F20" si="3">SUM(G16:R16)</f>
        <v>0</v>
      </c>
      <c r="G16" s="88"/>
      <c r="H16" s="88"/>
      <c r="I16" s="88"/>
      <c r="J16" s="89"/>
      <c r="K16" s="88"/>
      <c r="L16" s="88"/>
      <c r="M16" s="88"/>
      <c r="N16" s="88"/>
      <c r="O16" s="88"/>
      <c r="P16" s="88"/>
      <c r="Q16" s="88"/>
      <c r="R16" s="88"/>
      <c r="S16" s="90">
        <f t="shared" si="0"/>
        <v>0</v>
      </c>
      <c r="T16" s="85">
        <f t="shared" si="1"/>
        <v>0</v>
      </c>
    </row>
    <row r="17" spans="1:20" ht="39.950000000000003" customHeight="1" thickBot="1" x14ac:dyDescent="0.3">
      <c r="A17" s="204"/>
      <c r="B17" s="214">
        <v>6</v>
      </c>
      <c r="C17" s="70" t="s">
        <v>56</v>
      </c>
      <c r="D17" s="80"/>
      <c r="E17" s="86"/>
      <c r="F17" s="87"/>
      <c r="G17" s="88"/>
      <c r="H17" s="88"/>
      <c r="I17" s="88"/>
      <c r="J17" s="89"/>
      <c r="K17" s="88"/>
      <c r="L17" s="88"/>
      <c r="M17" s="88"/>
      <c r="N17" s="88"/>
      <c r="O17" s="88"/>
      <c r="P17" s="88"/>
      <c r="Q17" s="88"/>
      <c r="R17" s="88"/>
      <c r="S17" s="90"/>
      <c r="T17" s="85"/>
    </row>
    <row r="18" spans="1:20" ht="39.950000000000003" customHeight="1" thickBot="1" x14ac:dyDescent="0.3">
      <c r="A18" s="204"/>
      <c r="B18" s="214">
        <v>7</v>
      </c>
      <c r="C18" s="70" t="s">
        <v>97</v>
      </c>
      <c r="D18" s="80" t="s">
        <v>23</v>
      </c>
      <c r="E18" s="86">
        <f t="shared" si="2"/>
        <v>0</v>
      </c>
      <c r="F18" s="87">
        <f t="shared" si="3"/>
        <v>0</v>
      </c>
      <c r="G18" s="88"/>
      <c r="H18" s="88"/>
      <c r="I18" s="88"/>
      <c r="J18" s="89"/>
      <c r="K18" s="88"/>
      <c r="L18" s="88"/>
      <c r="M18" s="88"/>
      <c r="N18" s="88"/>
      <c r="O18" s="88"/>
      <c r="P18" s="88"/>
      <c r="Q18" s="88"/>
      <c r="R18" s="88"/>
      <c r="S18" s="90">
        <f t="shared" si="0"/>
        <v>0</v>
      </c>
      <c r="T18" s="85">
        <f t="shared" si="1"/>
        <v>0</v>
      </c>
    </row>
    <row r="19" spans="1:20" ht="39.950000000000003" customHeight="1" thickBot="1" x14ac:dyDescent="0.3">
      <c r="A19" s="204"/>
      <c r="B19" s="214">
        <v>8</v>
      </c>
      <c r="C19" s="70" t="s">
        <v>25</v>
      </c>
      <c r="D19" s="80" t="s">
        <v>23</v>
      </c>
      <c r="E19" s="86">
        <f t="shared" si="2"/>
        <v>10930332</v>
      </c>
      <c r="F19" s="87">
        <f>+G19+H19+I19+J19+K19</f>
        <v>4554309</v>
      </c>
      <c r="G19" s="88">
        <v>910861</v>
      </c>
      <c r="H19" s="88">
        <v>910862</v>
      </c>
      <c r="I19" s="88">
        <v>910862</v>
      </c>
      <c r="J19" s="89">
        <v>910862</v>
      </c>
      <c r="K19" s="88">
        <v>910862</v>
      </c>
      <c r="L19" s="88"/>
      <c r="M19" s="88"/>
      <c r="N19" s="88"/>
      <c r="O19" s="88"/>
      <c r="P19" s="88"/>
      <c r="Q19" s="88"/>
      <c r="R19" s="88"/>
      <c r="S19" s="90">
        <f t="shared" si="0"/>
        <v>4554309</v>
      </c>
      <c r="T19" s="85">
        <f t="shared" si="1"/>
        <v>0</v>
      </c>
    </row>
    <row r="20" spans="1:20" ht="39.950000000000003" customHeight="1" thickBot="1" x14ac:dyDescent="0.3">
      <c r="A20" s="204"/>
      <c r="B20" s="214">
        <v>9</v>
      </c>
      <c r="C20" s="70" t="s">
        <v>98</v>
      </c>
      <c r="D20" s="80" t="s">
        <v>23</v>
      </c>
      <c r="E20" s="86">
        <f t="shared" si="2"/>
        <v>0</v>
      </c>
      <c r="F20" s="87">
        <f t="shared" si="3"/>
        <v>0</v>
      </c>
      <c r="G20" s="88"/>
      <c r="H20" s="88"/>
      <c r="I20" s="88"/>
      <c r="J20" s="89"/>
      <c r="K20" s="88"/>
      <c r="L20" s="88"/>
      <c r="M20" s="88"/>
      <c r="N20" s="88"/>
      <c r="O20" s="88"/>
      <c r="P20" s="88"/>
      <c r="Q20" s="88"/>
      <c r="R20" s="88"/>
      <c r="S20" s="90">
        <f t="shared" si="0"/>
        <v>0</v>
      </c>
      <c r="T20" s="85">
        <f t="shared" si="1"/>
        <v>0</v>
      </c>
    </row>
    <row r="21" spans="1:20" ht="39.950000000000003" customHeight="1" thickBot="1" x14ac:dyDescent="0.3">
      <c r="A21" s="204"/>
      <c r="B21" s="214">
        <v>10</v>
      </c>
      <c r="C21" s="70" t="s">
        <v>26</v>
      </c>
      <c r="D21" s="80" t="s">
        <v>23</v>
      </c>
      <c r="E21" s="86">
        <f t="shared" si="2"/>
        <v>6627216</v>
      </c>
      <c r="F21" s="87">
        <f>+G21+H21+I21+J21+K21</f>
        <v>2761340</v>
      </c>
      <c r="G21" s="88">
        <v>552268</v>
      </c>
      <c r="H21" s="88">
        <v>552268</v>
      </c>
      <c r="I21" s="88">
        <v>552268</v>
      </c>
      <c r="J21" s="89">
        <v>552268</v>
      </c>
      <c r="K21" s="88">
        <v>552268</v>
      </c>
      <c r="L21" s="88"/>
      <c r="M21" s="88"/>
      <c r="N21" s="88"/>
      <c r="O21" s="88"/>
      <c r="P21" s="88"/>
      <c r="Q21" s="88"/>
      <c r="R21" s="88"/>
      <c r="S21" s="90">
        <f t="shared" si="0"/>
        <v>2761340</v>
      </c>
      <c r="T21" s="85">
        <f t="shared" si="1"/>
        <v>0</v>
      </c>
    </row>
    <row r="22" spans="1:20" ht="37.5" customHeight="1" thickBot="1" x14ac:dyDescent="0.3">
      <c r="A22" s="204"/>
      <c r="B22" s="214">
        <v>11</v>
      </c>
      <c r="C22" s="70" t="s">
        <v>99</v>
      </c>
      <c r="D22" s="80"/>
      <c r="E22" s="86"/>
      <c r="F22" s="87"/>
      <c r="G22" s="88"/>
      <c r="H22" s="88"/>
      <c r="I22" s="88"/>
      <c r="J22" s="89"/>
      <c r="K22" s="88"/>
      <c r="L22" s="88"/>
      <c r="M22" s="88"/>
      <c r="N22" s="88"/>
      <c r="O22" s="88"/>
      <c r="P22" s="88"/>
      <c r="Q22" s="88"/>
      <c r="R22" s="88"/>
      <c r="S22" s="90">
        <f t="shared" si="0"/>
        <v>0</v>
      </c>
      <c r="T22" s="85">
        <f t="shared" si="1"/>
        <v>0</v>
      </c>
    </row>
    <row r="23" spans="1:20" ht="39.75" hidden="1" customHeight="1" thickBot="1" x14ac:dyDescent="0.3">
      <c r="A23" s="204"/>
      <c r="B23" s="214">
        <v>12</v>
      </c>
      <c r="C23" s="70" t="s">
        <v>100</v>
      </c>
      <c r="D23" s="80"/>
      <c r="E23" s="86"/>
      <c r="F23" s="87"/>
      <c r="G23" s="88"/>
      <c r="H23" s="88"/>
      <c r="I23" s="88"/>
      <c r="J23" s="89"/>
      <c r="K23" s="88"/>
      <c r="L23" s="88"/>
      <c r="M23" s="88"/>
      <c r="N23" s="88"/>
      <c r="O23" s="88"/>
      <c r="P23" s="88"/>
      <c r="Q23" s="88"/>
      <c r="R23" s="88"/>
      <c r="S23" s="90">
        <f t="shared" si="0"/>
        <v>0</v>
      </c>
      <c r="T23" s="85">
        <f t="shared" si="1"/>
        <v>0</v>
      </c>
    </row>
    <row r="24" spans="1:20" ht="39.75" hidden="1" customHeight="1" thickBot="1" x14ac:dyDescent="0.3">
      <c r="A24" s="204"/>
      <c r="B24" s="214">
        <v>13</v>
      </c>
      <c r="C24" s="70" t="s">
        <v>101</v>
      </c>
      <c r="D24" s="80"/>
      <c r="E24" s="86"/>
      <c r="F24" s="87"/>
      <c r="G24" s="88"/>
      <c r="H24" s="88"/>
      <c r="I24" s="88"/>
      <c r="J24" s="89"/>
      <c r="K24" s="88"/>
      <c r="L24" s="88"/>
      <c r="M24" s="88"/>
      <c r="N24" s="88"/>
      <c r="O24" s="88"/>
      <c r="P24" s="88"/>
      <c r="Q24" s="88"/>
      <c r="R24" s="88"/>
      <c r="S24" s="90">
        <f t="shared" si="0"/>
        <v>0</v>
      </c>
      <c r="T24" s="85">
        <f t="shared" si="1"/>
        <v>0</v>
      </c>
    </row>
    <row r="25" spans="1:20" ht="39.75" hidden="1" customHeight="1" thickBot="1" x14ac:dyDescent="0.3">
      <c r="A25" s="204"/>
      <c r="B25" s="214">
        <v>14</v>
      </c>
      <c r="C25" s="70" t="s">
        <v>102</v>
      </c>
      <c r="D25" s="80"/>
      <c r="E25" s="86"/>
      <c r="F25" s="87"/>
      <c r="G25" s="88"/>
      <c r="H25" s="88"/>
      <c r="I25" s="88"/>
      <c r="J25" s="89"/>
      <c r="K25" s="88"/>
      <c r="L25" s="88"/>
      <c r="M25" s="88"/>
      <c r="N25" s="88"/>
      <c r="O25" s="88"/>
      <c r="P25" s="88"/>
      <c r="Q25" s="88"/>
      <c r="R25" s="88"/>
      <c r="S25" s="90">
        <f t="shared" si="0"/>
        <v>0</v>
      </c>
      <c r="T25" s="85">
        <f t="shared" si="1"/>
        <v>0</v>
      </c>
    </row>
    <row r="26" spans="1:20" ht="39.75" hidden="1" customHeight="1" thickBot="1" x14ac:dyDescent="0.3">
      <c r="A26" s="204"/>
      <c r="B26" s="214">
        <v>15</v>
      </c>
      <c r="C26" s="70" t="s">
        <v>103</v>
      </c>
      <c r="D26" s="80"/>
      <c r="E26" s="86"/>
      <c r="F26" s="87"/>
      <c r="G26" s="88"/>
      <c r="H26" s="88"/>
      <c r="I26" s="88"/>
      <c r="J26" s="89"/>
      <c r="K26" s="88"/>
      <c r="L26" s="88"/>
      <c r="M26" s="88"/>
      <c r="N26" s="88"/>
      <c r="O26" s="88"/>
      <c r="P26" s="88"/>
      <c r="Q26" s="88"/>
      <c r="R26" s="88"/>
      <c r="S26" s="90">
        <f t="shared" si="0"/>
        <v>0</v>
      </c>
      <c r="T26" s="85">
        <f t="shared" si="1"/>
        <v>0</v>
      </c>
    </row>
    <row r="27" spans="1:20" ht="39.950000000000003" customHeight="1" thickBot="1" x14ac:dyDescent="0.3">
      <c r="A27" s="204"/>
      <c r="B27" s="214">
        <v>16</v>
      </c>
      <c r="C27" s="70" t="s">
        <v>72</v>
      </c>
      <c r="D27" s="80">
        <v>1307</v>
      </c>
      <c r="E27" s="86">
        <v>26099177</v>
      </c>
      <c r="F27" s="87">
        <f>6524794+2174932+2174931</f>
        <v>10874657</v>
      </c>
      <c r="G27" s="88"/>
      <c r="H27" s="88"/>
      <c r="I27" s="88">
        <v>6524794</v>
      </c>
      <c r="J27" s="89">
        <v>2174932</v>
      </c>
      <c r="K27" s="88"/>
      <c r="L27" s="88"/>
      <c r="M27" s="88"/>
      <c r="N27" s="88"/>
      <c r="O27" s="88"/>
      <c r="P27" s="88"/>
      <c r="Q27" s="88"/>
      <c r="R27" s="88"/>
      <c r="S27" s="90">
        <f t="shared" si="0"/>
        <v>8699726</v>
      </c>
      <c r="T27" s="85">
        <f t="shared" si="1"/>
        <v>2174931</v>
      </c>
    </row>
    <row r="28" spans="1:20" ht="39.950000000000003" customHeight="1" thickBot="1" x14ac:dyDescent="0.3">
      <c r="A28" s="204"/>
      <c r="B28" s="214">
        <v>17</v>
      </c>
      <c r="C28" s="70" t="s">
        <v>27</v>
      </c>
      <c r="D28" s="80">
        <v>1297</v>
      </c>
      <c r="E28" s="86">
        <v>17316684</v>
      </c>
      <c r="F28" s="87">
        <f>+J28</f>
        <v>8658342</v>
      </c>
      <c r="G28" s="88"/>
      <c r="H28" s="88"/>
      <c r="I28" s="88"/>
      <c r="J28" s="89">
        <v>8658342</v>
      </c>
      <c r="K28" s="88"/>
      <c r="L28" s="88"/>
      <c r="M28" s="88"/>
      <c r="N28" s="88"/>
      <c r="O28" s="88"/>
      <c r="P28" s="88"/>
      <c r="Q28" s="88"/>
      <c r="R28" s="88"/>
      <c r="S28" s="90">
        <f t="shared" si="0"/>
        <v>8658342</v>
      </c>
      <c r="T28" s="85">
        <f t="shared" si="1"/>
        <v>0</v>
      </c>
    </row>
    <row r="29" spans="1:20" ht="39.75" customHeight="1" thickBot="1" x14ac:dyDescent="0.3">
      <c r="A29" s="204"/>
      <c r="B29" s="214">
        <v>18</v>
      </c>
      <c r="C29" s="70" t="s">
        <v>79</v>
      </c>
      <c r="D29" s="80"/>
      <c r="E29" s="86"/>
      <c r="F29" s="87"/>
      <c r="G29" s="88"/>
      <c r="H29" s="88"/>
      <c r="I29" s="88"/>
      <c r="J29" s="89"/>
      <c r="K29" s="88"/>
      <c r="L29" s="88"/>
      <c r="M29" s="88"/>
      <c r="N29" s="88"/>
      <c r="O29" s="88"/>
      <c r="P29" s="88"/>
      <c r="Q29" s="88"/>
      <c r="R29" s="88"/>
      <c r="S29" s="90">
        <f t="shared" si="0"/>
        <v>0</v>
      </c>
      <c r="T29" s="85">
        <f t="shared" si="1"/>
        <v>0</v>
      </c>
    </row>
    <row r="30" spans="1:20" ht="39.75" hidden="1" customHeight="1" thickBot="1" x14ac:dyDescent="0.3">
      <c r="A30" s="204"/>
      <c r="B30" s="214">
        <v>19</v>
      </c>
      <c r="C30" s="70" t="s">
        <v>80</v>
      </c>
      <c r="D30" s="80" t="s">
        <v>23</v>
      </c>
      <c r="E30" s="86"/>
      <c r="F30" s="87"/>
      <c r="G30" s="88"/>
      <c r="H30" s="88"/>
      <c r="I30" s="88"/>
      <c r="J30" s="89"/>
      <c r="K30" s="88"/>
      <c r="L30" s="88"/>
      <c r="M30" s="88"/>
      <c r="N30" s="88"/>
      <c r="O30" s="88"/>
      <c r="P30" s="88"/>
      <c r="Q30" s="88"/>
      <c r="R30" s="88"/>
      <c r="S30" s="90">
        <f t="shared" si="0"/>
        <v>0</v>
      </c>
      <c r="T30" s="85">
        <f t="shared" si="1"/>
        <v>0</v>
      </c>
    </row>
    <row r="31" spans="1:20" ht="39.75" hidden="1" customHeight="1" thickBot="1" x14ac:dyDescent="0.3">
      <c r="A31" s="204"/>
      <c r="B31" s="214">
        <v>20</v>
      </c>
      <c r="C31" s="70" t="s">
        <v>57</v>
      </c>
      <c r="D31" s="80" t="s">
        <v>23</v>
      </c>
      <c r="E31" s="86"/>
      <c r="F31" s="87"/>
      <c r="G31" s="88"/>
      <c r="H31" s="88"/>
      <c r="I31" s="88"/>
      <c r="J31" s="89"/>
      <c r="K31" s="88"/>
      <c r="L31" s="88"/>
      <c r="M31" s="88"/>
      <c r="N31" s="88"/>
      <c r="O31" s="88"/>
      <c r="P31" s="88"/>
      <c r="Q31" s="88"/>
      <c r="R31" s="88"/>
      <c r="S31" s="90">
        <f t="shared" si="0"/>
        <v>0</v>
      </c>
      <c r="T31" s="85">
        <f t="shared" si="1"/>
        <v>0</v>
      </c>
    </row>
    <row r="32" spans="1:20" ht="39.75" hidden="1" customHeight="1" thickBot="1" x14ac:dyDescent="0.3">
      <c r="A32" s="204"/>
      <c r="B32" s="214">
        <v>21</v>
      </c>
      <c r="C32" s="70" t="s">
        <v>104</v>
      </c>
      <c r="D32" s="80" t="s">
        <v>23</v>
      </c>
      <c r="E32" s="86"/>
      <c r="F32" s="87"/>
      <c r="G32" s="88"/>
      <c r="H32" s="88"/>
      <c r="I32" s="88"/>
      <c r="J32" s="89"/>
      <c r="K32" s="88"/>
      <c r="L32" s="88"/>
      <c r="M32" s="88"/>
      <c r="N32" s="88"/>
      <c r="O32" s="88"/>
      <c r="P32" s="88"/>
      <c r="Q32" s="88"/>
      <c r="R32" s="88"/>
      <c r="S32" s="90">
        <f t="shared" si="0"/>
        <v>0</v>
      </c>
      <c r="T32" s="85">
        <f t="shared" si="1"/>
        <v>0</v>
      </c>
    </row>
    <row r="33" spans="1:20" ht="39.75" hidden="1" customHeight="1" thickBot="1" x14ac:dyDescent="0.3">
      <c r="A33" s="204"/>
      <c r="B33" s="214">
        <v>22</v>
      </c>
      <c r="C33" s="70" t="s">
        <v>105</v>
      </c>
      <c r="D33" s="80"/>
      <c r="E33" s="86"/>
      <c r="F33" s="87"/>
      <c r="G33" s="88"/>
      <c r="H33" s="88"/>
      <c r="I33" s="88"/>
      <c r="J33" s="89"/>
      <c r="K33" s="88"/>
      <c r="L33" s="88"/>
      <c r="M33" s="88"/>
      <c r="N33" s="88"/>
      <c r="O33" s="88"/>
      <c r="P33" s="88"/>
      <c r="Q33" s="88"/>
      <c r="R33" s="88"/>
      <c r="S33" s="90">
        <f t="shared" si="0"/>
        <v>0</v>
      </c>
      <c r="T33" s="85">
        <f t="shared" si="1"/>
        <v>0</v>
      </c>
    </row>
    <row r="34" spans="1:20" ht="39.75" hidden="1" customHeight="1" thickBot="1" x14ac:dyDescent="0.3">
      <c r="A34" s="204"/>
      <c r="B34" s="214">
        <v>23</v>
      </c>
      <c r="C34" s="70" t="s">
        <v>106</v>
      </c>
      <c r="D34" s="80"/>
      <c r="E34" s="86"/>
      <c r="F34" s="87"/>
      <c r="G34" s="88"/>
      <c r="H34" s="88"/>
      <c r="I34" s="88"/>
      <c r="J34" s="89"/>
      <c r="K34" s="88"/>
      <c r="L34" s="88"/>
      <c r="M34" s="88"/>
      <c r="N34" s="88"/>
      <c r="O34" s="88"/>
      <c r="P34" s="88"/>
      <c r="Q34" s="88"/>
      <c r="R34" s="88"/>
      <c r="S34" s="90">
        <f t="shared" si="0"/>
        <v>0</v>
      </c>
      <c r="T34" s="85">
        <f t="shared" si="1"/>
        <v>0</v>
      </c>
    </row>
    <row r="35" spans="1:20" ht="39.75" hidden="1" customHeight="1" thickBot="1" x14ac:dyDescent="0.3">
      <c r="A35" s="204"/>
      <c r="B35" s="214">
        <v>24</v>
      </c>
      <c r="C35" s="70" t="s">
        <v>107</v>
      </c>
      <c r="D35" s="80"/>
      <c r="E35" s="86"/>
      <c r="F35" s="87"/>
      <c r="G35" s="88"/>
      <c r="H35" s="88"/>
      <c r="I35" s="88"/>
      <c r="J35" s="89"/>
      <c r="K35" s="88"/>
      <c r="L35" s="88"/>
      <c r="M35" s="88"/>
      <c r="N35" s="88"/>
      <c r="O35" s="88"/>
      <c r="P35" s="88"/>
      <c r="Q35" s="88"/>
      <c r="R35" s="88"/>
      <c r="S35" s="90">
        <f t="shared" si="0"/>
        <v>0</v>
      </c>
      <c r="T35" s="85">
        <f t="shared" si="1"/>
        <v>0</v>
      </c>
    </row>
    <row r="36" spans="1:20" ht="39.75" hidden="1" customHeight="1" thickBot="1" x14ac:dyDescent="0.3">
      <c r="A36" s="204"/>
      <c r="B36" s="214">
        <v>25</v>
      </c>
      <c r="C36" s="70" t="s">
        <v>58</v>
      </c>
      <c r="D36" s="80"/>
      <c r="E36" s="86"/>
      <c r="F36" s="87"/>
      <c r="G36" s="88"/>
      <c r="H36" s="113"/>
      <c r="I36" s="88"/>
      <c r="J36" s="89"/>
      <c r="K36" s="88"/>
      <c r="L36" s="88"/>
      <c r="M36" s="88"/>
      <c r="N36" s="88"/>
      <c r="O36" s="88"/>
      <c r="P36" s="88"/>
      <c r="Q36" s="88"/>
      <c r="R36" s="88"/>
      <c r="S36" s="90">
        <f t="shared" si="0"/>
        <v>0</v>
      </c>
      <c r="T36" s="85">
        <f t="shared" si="1"/>
        <v>0</v>
      </c>
    </row>
    <row r="37" spans="1:20" ht="39.75" hidden="1" customHeight="1" thickBot="1" x14ac:dyDescent="0.3">
      <c r="A37" s="204"/>
      <c r="B37" s="214">
        <v>26</v>
      </c>
      <c r="C37" s="70" t="s">
        <v>108</v>
      </c>
      <c r="D37" s="80" t="s">
        <v>23</v>
      </c>
      <c r="E37" s="86"/>
      <c r="F37" s="87"/>
      <c r="G37" s="88"/>
      <c r="H37" s="113"/>
      <c r="I37" s="88"/>
      <c r="J37" s="89"/>
      <c r="K37" s="88"/>
      <c r="L37" s="88"/>
      <c r="M37" s="88"/>
      <c r="N37" s="88"/>
      <c r="O37" s="88"/>
      <c r="P37" s="88"/>
      <c r="Q37" s="88"/>
      <c r="R37" s="88"/>
      <c r="S37" s="90">
        <f t="shared" si="0"/>
        <v>0</v>
      </c>
      <c r="T37" s="85">
        <f t="shared" si="1"/>
        <v>0</v>
      </c>
    </row>
    <row r="38" spans="1:20" ht="39.75" hidden="1" customHeight="1" thickBot="1" x14ac:dyDescent="0.3">
      <c r="A38" s="204"/>
      <c r="B38" s="214">
        <v>27</v>
      </c>
      <c r="C38" s="70" t="s">
        <v>59</v>
      </c>
      <c r="D38" s="80" t="s">
        <v>23</v>
      </c>
      <c r="E38" s="86"/>
      <c r="F38" s="87"/>
      <c r="G38" s="88"/>
      <c r="H38" s="88"/>
      <c r="I38" s="88"/>
      <c r="J38" s="89"/>
      <c r="K38" s="88"/>
      <c r="L38" s="88"/>
      <c r="M38" s="88"/>
      <c r="N38" s="88"/>
      <c r="O38" s="88"/>
      <c r="P38" s="88"/>
      <c r="Q38" s="88"/>
      <c r="R38" s="88"/>
      <c r="S38" s="90">
        <f t="shared" si="0"/>
        <v>0</v>
      </c>
      <c r="T38" s="85">
        <f t="shared" si="1"/>
        <v>0</v>
      </c>
    </row>
    <row r="39" spans="1:20" ht="39.75" hidden="1" customHeight="1" thickBot="1" x14ac:dyDescent="0.3">
      <c r="A39" s="204"/>
      <c r="B39" s="214">
        <v>28</v>
      </c>
      <c r="C39" s="70" t="s">
        <v>109</v>
      </c>
      <c r="D39" s="80" t="s">
        <v>23</v>
      </c>
      <c r="E39" s="86"/>
      <c r="F39" s="87"/>
      <c r="G39" s="88"/>
      <c r="H39" s="88"/>
      <c r="I39" s="88"/>
      <c r="J39" s="89"/>
      <c r="K39" s="88"/>
      <c r="L39" s="88"/>
      <c r="M39" s="88"/>
      <c r="N39" s="88"/>
      <c r="O39" s="88"/>
      <c r="P39" s="88"/>
      <c r="Q39" s="88"/>
      <c r="R39" s="88"/>
      <c r="S39" s="90">
        <f t="shared" si="0"/>
        <v>0</v>
      </c>
      <c r="T39" s="85">
        <f t="shared" si="1"/>
        <v>0</v>
      </c>
    </row>
    <row r="40" spans="1:20" ht="39.75" hidden="1" customHeight="1" thickBot="1" x14ac:dyDescent="0.3">
      <c r="A40" s="204"/>
      <c r="B40" s="214">
        <v>29</v>
      </c>
      <c r="C40" s="70" t="s">
        <v>110</v>
      </c>
      <c r="D40" s="80"/>
      <c r="E40" s="86"/>
      <c r="F40" s="87"/>
      <c r="G40" s="88"/>
      <c r="H40" s="88"/>
      <c r="I40" s="88"/>
      <c r="J40" s="89"/>
      <c r="K40" s="88"/>
      <c r="L40" s="88"/>
      <c r="M40" s="88"/>
      <c r="N40" s="88"/>
      <c r="O40" s="88"/>
      <c r="P40" s="88"/>
      <c r="Q40" s="88"/>
      <c r="R40" s="88"/>
      <c r="S40" s="90">
        <f t="shared" si="0"/>
        <v>0</v>
      </c>
      <c r="T40" s="85">
        <f t="shared" si="1"/>
        <v>0</v>
      </c>
    </row>
    <row r="41" spans="1:20" ht="39.950000000000003" customHeight="1" thickBot="1" x14ac:dyDescent="0.3">
      <c r="A41" s="204"/>
      <c r="B41" s="214">
        <v>30</v>
      </c>
      <c r="C41" s="70" t="s">
        <v>60</v>
      </c>
      <c r="D41" s="80">
        <v>896</v>
      </c>
      <c r="E41" s="86">
        <v>44377866</v>
      </c>
      <c r="F41" s="87">
        <v>44377866</v>
      </c>
      <c r="G41" s="88"/>
      <c r="H41" s="88"/>
      <c r="I41" s="88">
        <v>14792622</v>
      </c>
      <c r="J41" s="89">
        <v>29585244</v>
      </c>
      <c r="K41" s="88"/>
      <c r="L41" s="88"/>
      <c r="M41" s="88"/>
      <c r="N41" s="88"/>
      <c r="O41" s="88"/>
      <c r="P41" s="88"/>
      <c r="Q41" s="88"/>
      <c r="R41" s="88"/>
      <c r="S41" s="90">
        <f t="shared" si="0"/>
        <v>44377866</v>
      </c>
      <c r="T41" s="85">
        <f t="shared" si="1"/>
        <v>0</v>
      </c>
    </row>
    <row r="42" spans="1:20" ht="39.950000000000003" customHeight="1" thickBot="1" x14ac:dyDescent="0.3">
      <c r="A42" s="204"/>
      <c r="B42" s="214">
        <v>31</v>
      </c>
      <c r="C42" s="70" t="s">
        <v>111</v>
      </c>
      <c r="D42" s="80"/>
      <c r="E42" s="86"/>
      <c r="F42" s="87"/>
      <c r="G42" s="88"/>
      <c r="H42" s="88"/>
      <c r="I42" s="88"/>
      <c r="J42" s="89"/>
      <c r="K42" s="88"/>
      <c r="L42" s="88"/>
      <c r="M42" s="88"/>
      <c r="N42" s="88"/>
      <c r="O42" s="88"/>
      <c r="P42" s="88"/>
      <c r="Q42" s="88"/>
      <c r="R42" s="88"/>
      <c r="S42" s="90">
        <f t="shared" si="0"/>
        <v>0</v>
      </c>
      <c r="T42" s="85">
        <f t="shared" si="1"/>
        <v>0</v>
      </c>
    </row>
    <row r="43" spans="1:20" ht="39.950000000000003" customHeight="1" thickBot="1" x14ac:dyDescent="0.3">
      <c r="A43" s="204"/>
      <c r="B43" s="214">
        <v>32</v>
      </c>
      <c r="C43" s="70" t="s">
        <v>61</v>
      </c>
      <c r="D43" s="80">
        <v>1302</v>
      </c>
      <c r="E43" s="114">
        <v>2107392</v>
      </c>
      <c r="F43" s="87">
        <v>1475174.3999999999</v>
      </c>
      <c r="G43" s="88"/>
      <c r="H43" s="88"/>
      <c r="I43" s="88">
        <v>1475174.3999999999</v>
      </c>
      <c r="J43" s="89"/>
      <c r="K43" s="88"/>
      <c r="L43" s="88"/>
      <c r="M43" s="88"/>
      <c r="N43" s="88"/>
      <c r="O43" s="88"/>
      <c r="P43" s="88"/>
      <c r="Q43" s="88"/>
      <c r="R43" s="88"/>
      <c r="S43" s="90">
        <f t="shared" si="0"/>
        <v>1475174.3999999999</v>
      </c>
      <c r="T43" s="85">
        <f t="shared" si="1"/>
        <v>0</v>
      </c>
    </row>
    <row r="44" spans="1:20" ht="39.950000000000003" customHeight="1" thickBot="1" x14ac:dyDescent="0.3">
      <c r="A44" s="204"/>
      <c r="B44" s="214">
        <v>33</v>
      </c>
      <c r="C44" s="70" t="s">
        <v>62</v>
      </c>
      <c r="D44" s="80">
        <v>1302</v>
      </c>
      <c r="E44" s="114">
        <v>7966742</v>
      </c>
      <c r="F44" s="87">
        <v>5576719.3999999994</v>
      </c>
      <c r="G44" s="88"/>
      <c r="H44" s="88"/>
      <c r="I44" s="88">
        <v>5576719.3999999994</v>
      </c>
      <c r="J44" s="89"/>
      <c r="K44" s="88"/>
      <c r="L44" s="88"/>
      <c r="M44" s="88"/>
      <c r="N44" s="88"/>
      <c r="O44" s="88"/>
      <c r="P44" s="88"/>
      <c r="Q44" s="88"/>
      <c r="R44" s="88"/>
      <c r="S44" s="90">
        <f t="shared" si="0"/>
        <v>5576719.3999999994</v>
      </c>
      <c r="T44" s="85">
        <f t="shared" si="1"/>
        <v>0</v>
      </c>
    </row>
    <row r="45" spans="1:20" ht="39.950000000000003" customHeight="1" thickBot="1" x14ac:dyDescent="0.3">
      <c r="A45" s="204"/>
      <c r="B45" s="214">
        <v>34</v>
      </c>
      <c r="C45" s="70" t="s">
        <v>112</v>
      </c>
      <c r="D45" s="80"/>
      <c r="E45" s="114"/>
      <c r="F45" s="87"/>
      <c r="G45" s="88"/>
      <c r="H45" s="88"/>
      <c r="I45" s="88"/>
      <c r="J45" s="89"/>
      <c r="K45" s="88"/>
      <c r="L45" s="88"/>
      <c r="M45" s="88"/>
      <c r="N45" s="88"/>
      <c r="O45" s="88"/>
      <c r="P45" s="88"/>
      <c r="Q45" s="88"/>
      <c r="R45" s="88"/>
      <c r="S45" s="90"/>
      <c r="T45" s="85"/>
    </row>
    <row r="46" spans="1:20" ht="39.950000000000003" customHeight="1" thickBot="1" x14ac:dyDescent="0.3">
      <c r="A46" s="204"/>
      <c r="B46" s="214">
        <v>35</v>
      </c>
      <c r="C46" s="70" t="s">
        <v>113</v>
      </c>
      <c r="D46" s="80"/>
      <c r="E46" s="114"/>
      <c r="F46" s="87"/>
      <c r="G46" s="88"/>
      <c r="H46" s="88"/>
      <c r="I46" s="88"/>
      <c r="J46" s="89"/>
      <c r="K46" s="88"/>
      <c r="L46" s="88"/>
      <c r="M46" s="88"/>
      <c r="N46" s="88"/>
      <c r="O46" s="88"/>
      <c r="P46" s="88"/>
      <c r="Q46" s="88"/>
      <c r="R46" s="88"/>
      <c r="S46" s="90">
        <f t="shared" si="0"/>
        <v>0</v>
      </c>
      <c r="T46" s="85">
        <f t="shared" si="1"/>
        <v>0</v>
      </c>
    </row>
    <row r="47" spans="1:20" ht="39.950000000000003" customHeight="1" thickBot="1" x14ac:dyDescent="0.3">
      <c r="A47" s="204"/>
      <c r="B47" s="214">
        <v>36</v>
      </c>
      <c r="C47" s="70" t="s">
        <v>114</v>
      </c>
      <c r="D47" s="80">
        <v>2230</v>
      </c>
      <c r="E47" s="86">
        <v>13798889</v>
      </c>
      <c r="F47" s="87"/>
      <c r="G47" s="88"/>
      <c r="H47" s="88"/>
      <c r="I47" s="88"/>
      <c r="J47" s="89"/>
      <c r="K47" s="88"/>
      <c r="L47" s="88"/>
      <c r="M47" s="88"/>
      <c r="N47" s="88"/>
      <c r="O47" s="88"/>
      <c r="P47" s="88"/>
      <c r="Q47" s="88"/>
      <c r="R47" s="88"/>
      <c r="S47" s="90">
        <f t="shared" si="0"/>
        <v>0</v>
      </c>
      <c r="T47" s="85">
        <f t="shared" si="1"/>
        <v>0</v>
      </c>
    </row>
    <row r="48" spans="1:20" ht="36" customHeight="1" thickBot="1" x14ac:dyDescent="0.3">
      <c r="A48" s="204"/>
      <c r="B48" s="214">
        <v>37</v>
      </c>
      <c r="C48" s="70" t="s">
        <v>115</v>
      </c>
      <c r="D48" s="80"/>
      <c r="E48" s="86"/>
      <c r="F48" s="87"/>
      <c r="G48" s="88"/>
      <c r="H48" s="88"/>
      <c r="I48" s="88"/>
      <c r="J48" s="89"/>
      <c r="K48" s="88"/>
      <c r="L48" s="88"/>
      <c r="M48" s="88"/>
      <c r="N48" s="88"/>
      <c r="O48" s="88"/>
      <c r="P48" s="88"/>
      <c r="Q48" s="88"/>
      <c r="R48" s="88"/>
      <c r="S48" s="90">
        <f t="shared" si="0"/>
        <v>0</v>
      </c>
      <c r="T48" s="85">
        <f t="shared" si="1"/>
        <v>0</v>
      </c>
    </row>
    <row r="49" spans="1:20" ht="39.75" hidden="1" customHeight="1" thickBot="1" x14ac:dyDescent="0.3">
      <c r="A49" s="204"/>
      <c r="B49" s="214">
        <v>38</v>
      </c>
      <c r="C49" s="70" t="s">
        <v>116</v>
      </c>
      <c r="D49" s="80"/>
      <c r="E49" s="86"/>
      <c r="F49" s="87"/>
      <c r="G49" s="88"/>
      <c r="H49" s="88"/>
      <c r="I49" s="88"/>
      <c r="J49" s="89"/>
      <c r="K49" s="88"/>
      <c r="L49" s="88"/>
      <c r="M49" s="88"/>
      <c r="N49" s="88"/>
      <c r="O49" s="88"/>
      <c r="P49" s="88"/>
      <c r="Q49" s="88"/>
      <c r="R49" s="88"/>
      <c r="S49" s="90">
        <f t="shared" si="0"/>
        <v>0</v>
      </c>
      <c r="T49" s="85">
        <f t="shared" si="1"/>
        <v>0</v>
      </c>
    </row>
    <row r="50" spans="1:20" ht="39.75" hidden="1" customHeight="1" thickBot="1" x14ac:dyDescent="0.3">
      <c r="A50" s="204"/>
      <c r="B50" s="214">
        <v>39</v>
      </c>
      <c r="C50" s="70" t="s">
        <v>117</v>
      </c>
      <c r="D50" s="80"/>
      <c r="E50" s="86"/>
      <c r="F50" s="87"/>
      <c r="G50" s="88"/>
      <c r="H50" s="88"/>
      <c r="I50" s="88"/>
      <c r="J50" s="89"/>
      <c r="K50" s="88"/>
      <c r="L50" s="88"/>
      <c r="M50" s="88"/>
      <c r="N50" s="88"/>
      <c r="O50" s="88"/>
      <c r="P50" s="88"/>
      <c r="Q50" s="88"/>
      <c r="R50" s="88"/>
      <c r="S50" s="90">
        <f t="shared" si="0"/>
        <v>0</v>
      </c>
      <c r="T50" s="85">
        <f t="shared" si="1"/>
        <v>0</v>
      </c>
    </row>
    <row r="51" spans="1:20" ht="39.75" hidden="1" customHeight="1" thickBot="1" x14ac:dyDescent="0.3">
      <c r="A51" s="204"/>
      <c r="B51" s="214">
        <v>40</v>
      </c>
      <c r="C51" s="70" t="s">
        <v>118</v>
      </c>
      <c r="D51" s="80"/>
      <c r="E51" s="86"/>
      <c r="F51" s="87"/>
      <c r="G51" s="88"/>
      <c r="H51" s="88"/>
      <c r="I51" s="88"/>
      <c r="J51" s="89"/>
      <c r="K51" s="88"/>
      <c r="L51" s="88"/>
      <c r="M51" s="88"/>
      <c r="N51" s="88"/>
      <c r="O51" s="88"/>
      <c r="P51" s="88"/>
      <c r="Q51" s="88"/>
      <c r="R51" s="88"/>
      <c r="S51" s="90">
        <f t="shared" si="0"/>
        <v>0</v>
      </c>
      <c r="T51" s="85">
        <f t="shared" si="1"/>
        <v>0</v>
      </c>
    </row>
    <row r="52" spans="1:20" ht="39.75" hidden="1" customHeight="1" thickBot="1" x14ac:dyDescent="0.3">
      <c r="A52" s="204"/>
      <c r="B52" s="214">
        <v>41</v>
      </c>
      <c r="C52" s="70" t="s">
        <v>119</v>
      </c>
      <c r="D52" s="80"/>
      <c r="E52" s="92"/>
      <c r="F52" s="87"/>
      <c r="G52" s="88"/>
      <c r="H52" s="88"/>
      <c r="I52" s="88"/>
      <c r="J52" s="89"/>
      <c r="K52" s="88"/>
      <c r="L52" s="88"/>
      <c r="M52" s="88"/>
      <c r="N52" s="88"/>
      <c r="O52" s="88"/>
      <c r="P52" s="88"/>
      <c r="Q52" s="88"/>
      <c r="R52" s="88"/>
      <c r="S52" s="90">
        <f t="shared" si="0"/>
        <v>0</v>
      </c>
      <c r="T52" s="85">
        <f t="shared" si="1"/>
        <v>0</v>
      </c>
    </row>
    <row r="53" spans="1:20" ht="39.950000000000003" customHeight="1" thickBot="1" x14ac:dyDescent="0.3">
      <c r="A53" s="204"/>
      <c r="B53" s="214">
        <v>42</v>
      </c>
      <c r="C53" s="70" t="s">
        <v>28</v>
      </c>
      <c r="D53" s="80">
        <v>1304</v>
      </c>
      <c r="E53" s="115">
        <v>122290</v>
      </c>
      <c r="F53" s="87">
        <v>85603</v>
      </c>
      <c r="G53" s="88"/>
      <c r="H53" s="88"/>
      <c r="I53" s="88">
        <v>85603</v>
      </c>
      <c r="J53" s="89"/>
      <c r="K53" s="88"/>
      <c r="L53" s="88"/>
      <c r="M53" s="88"/>
      <c r="N53" s="88"/>
      <c r="O53" s="88"/>
      <c r="P53" s="88"/>
      <c r="Q53" s="88"/>
      <c r="R53" s="88"/>
      <c r="S53" s="90">
        <f t="shared" si="0"/>
        <v>85603</v>
      </c>
      <c r="T53" s="85">
        <f t="shared" si="1"/>
        <v>0</v>
      </c>
    </row>
    <row r="54" spans="1:20" ht="39.950000000000003" customHeight="1" thickBot="1" x14ac:dyDescent="0.3">
      <c r="A54" s="204"/>
      <c r="B54" s="214">
        <v>43</v>
      </c>
      <c r="C54" s="70" t="s">
        <v>29</v>
      </c>
      <c r="D54" s="80">
        <v>1304</v>
      </c>
      <c r="E54" s="86">
        <v>6667920</v>
      </c>
      <c r="F54" s="87">
        <v>4667544</v>
      </c>
      <c r="G54" s="88"/>
      <c r="H54" s="88"/>
      <c r="I54" s="88">
        <v>4667544</v>
      </c>
      <c r="J54" s="89"/>
      <c r="K54" s="88"/>
      <c r="L54" s="88"/>
      <c r="M54" s="88"/>
      <c r="N54" s="88"/>
      <c r="O54" s="88"/>
      <c r="P54" s="88"/>
      <c r="Q54" s="88"/>
      <c r="R54" s="88"/>
      <c r="S54" s="90">
        <f t="shared" si="0"/>
        <v>4667544</v>
      </c>
      <c r="T54" s="85">
        <f t="shared" si="1"/>
        <v>0</v>
      </c>
    </row>
    <row r="55" spans="1:20" ht="38.25" customHeight="1" thickBot="1" x14ac:dyDescent="0.3">
      <c r="A55" s="204"/>
      <c r="B55" s="214">
        <v>44</v>
      </c>
      <c r="C55" s="70" t="s">
        <v>120</v>
      </c>
      <c r="D55" s="80"/>
      <c r="E55" s="114"/>
      <c r="F55" s="87"/>
      <c r="G55" s="88"/>
      <c r="H55" s="88"/>
      <c r="I55" s="88"/>
      <c r="J55" s="89"/>
      <c r="K55" s="88"/>
      <c r="L55" s="88"/>
      <c r="M55" s="88"/>
      <c r="N55" s="88"/>
      <c r="O55" s="88"/>
      <c r="P55" s="88"/>
      <c r="Q55" s="88"/>
      <c r="R55" s="88"/>
      <c r="S55" s="90">
        <f t="shared" si="0"/>
        <v>0</v>
      </c>
      <c r="T55" s="85">
        <f t="shared" si="1"/>
        <v>0</v>
      </c>
    </row>
    <row r="56" spans="1:20" ht="39.75" hidden="1" customHeight="1" thickBot="1" x14ac:dyDescent="0.3">
      <c r="A56" s="204"/>
      <c r="B56" s="214">
        <v>45</v>
      </c>
      <c r="C56" s="70" t="s">
        <v>121</v>
      </c>
      <c r="D56" s="80"/>
      <c r="E56" s="92"/>
      <c r="F56" s="87"/>
      <c r="G56" s="88"/>
      <c r="H56" s="88"/>
      <c r="I56" s="88"/>
      <c r="J56" s="89"/>
      <c r="K56" s="88"/>
      <c r="L56" s="88"/>
      <c r="M56" s="88"/>
      <c r="N56" s="88"/>
      <c r="O56" s="88"/>
      <c r="P56" s="88"/>
      <c r="Q56" s="88"/>
      <c r="R56" s="88"/>
      <c r="S56" s="90">
        <f t="shared" si="0"/>
        <v>0</v>
      </c>
      <c r="T56" s="85">
        <f t="shared" si="1"/>
        <v>0</v>
      </c>
    </row>
    <row r="57" spans="1:20" ht="39.75" hidden="1" customHeight="1" thickBot="1" x14ac:dyDescent="0.3">
      <c r="A57" s="204"/>
      <c r="B57" s="214">
        <v>46</v>
      </c>
      <c r="C57" s="70" t="s">
        <v>122</v>
      </c>
      <c r="D57" s="80"/>
      <c r="E57" s="92"/>
      <c r="F57" s="87"/>
      <c r="G57" s="88"/>
      <c r="H57" s="88"/>
      <c r="I57" s="88"/>
      <c r="J57" s="89"/>
      <c r="K57" s="88"/>
      <c r="L57" s="88"/>
      <c r="M57" s="88"/>
      <c r="N57" s="88"/>
      <c r="O57" s="88"/>
      <c r="P57" s="88"/>
      <c r="Q57" s="88"/>
      <c r="R57" s="88"/>
      <c r="S57" s="90">
        <f t="shared" si="0"/>
        <v>0</v>
      </c>
      <c r="T57" s="85">
        <f t="shared" si="1"/>
        <v>0</v>
      </c>
    </row>
    <row r="58" spans="1:20" ht="39.75" hidden="1" customHeight="1" thickBot="1" x14ac:dyDescent="0.3">
      <c r="A58" s="204"/>
      <c r="B58" s="214">
        <v>47</v>
      </c>
      <c r="C58" s="70" t="s">
        <v>123</v>
      </c>
      <c r="D58" s="80"/>
      <c r="E58" s="93"/>
      <c r="F58" s="87"/>
      <c r="G58" s="88"/>
      <c r="H58" s="88"/>
      <c r="I58" s="88"/>
      <c r="J58" s="89"/>
      <c r="K58" s="88"/>
      <c r="L58" s="88"/>
      <c r="M58" s="88"/>
      <c r="N58" s="88"/>
      <c r="O58" s="88"/>
      <c r="P58" s="88"/>
      <c r="Q58" s="88"/>
      <c r="R58" s="88"/>
      <c r="S58" s="90">
        <f t="shared" si="0"/>
        <v>0</v>
      </c>
      <c r="T58" s="85">
        <f t="shared" si="1"/>
        <v>0</v>
      </c>
    </row>
    <row r="59" spans="1:20" ht="39.950000000000003" customHeight="1" thickBot="1" x14ac:dyDescent="0.3">
      <c r="A59" s="204"/>
      <c r="B59" s="214">
        <v>48</v>
      </c>
      <c r="C59" s="70" t="s">
        <v>30</v>
      </c>
      <c r="D59" s="80">
        <v>1305</v>
      </c>
      <c r="E59" s="93">
        <v>3501099</v>
      </c>
      <c r="F59" s="87">
        <v>2450769.2999999998</v>
      </c>
      <c r="G59" s="88"/>
      <c r="H59" s="88"/>
      <c r="I59" s="88">
        <v>2450769.2999999998</v>
      </c>
      <c r="J59" s="89"/>
      <c r="K59" s="88"/>
      <c r="L59" s="88"/>
      <c r="M59" s="88"/>
      <c r="N59" s="88"/>
      <c r="O59" s="88"/>
      <c r="P59" s="88"/>
      <c r="Q59" s="88"/>
      <c r="R59" s="88"/>
      <c r="S59" s="90">
        <f t="shared" si="0"/>
        <v>2450769.2999999998</v>
      </c>
      <c r="T59" s="85">
        <f t="shared" si="1"/>
        <v>0</v>
      </c>
    </row>
    <row r="60" spans="1:20" ht="39.950000000000003" customHeight="1" thickBot="1" x14ac:dyDescent="0.3">
      <c r="A60" s="204"/>
      <c r="B60" s="214">
        <v>49</v>
      </c>
      <c r="C60" s="70" t="s">
        <v>73</v>
      </c>
      <c r="D60" s="80"/>
      <c r="E60" s="93"/>
      <c r="F60" s="87"/>
      <c r="G60" s="88"/>
      <c r="H60" s="88"/>
      <c r="I60" s="88"/>
      <c r="J60" s="89"/>
      <c r="K60" s="88"/>
      <c r="L60" s="88"/>
      <c r="M60" s="88"/>
      <c r="N60" s="88"/>
      <c r="O60" s="88"/>
      <c r="P60" s="88"/>
      <c r="Q60" s="88"/>
      <c r="R60" s="88"/>
      <c r="S60" s="90">
        <f t="shared" si="0"/>
        <v>0</v>
      </c>
      <c r="T60" s="85">
        <f t="shared" si="1"/>
        <v>0</v>
      </c>
    </row>
    <row r="61" spans="1:20" ht="39.950000000000003" customHeight="1" thickBot="1" x14ac:dyDescent="0.3">
      <c r="A61" s="204"/>
      <c r="B61" s="214">
        <v>50</v>
      </c>
      <c r="C61" s="70" t="s">
        <v>124</v>
      </c>
      <c r="D61" s="80">
        <v>1305</v>
      </c>
      <c r="E61" s="115">
        <v>4594142</v>
      </c>
      <c r="F61" s="87">
        <v>3215899.4</v>
      </c>
      <c r="G61" s="88"/>
      <c r="H61" s="88"/>
      <c r="I61" s="88">
        <v>3215899.4</v>
      </c>
      <c r="J61" s="89"/>
      <c r="K61" s="88"/>
      <c r="L61" s="88"/>
      <c r="M61" s="88"/>
      <c r="N61" s="88"/>
      <c r="O61" s="88"/>
      <c r="P61" s="88"/>
      <c r="Q61" s="88"/>
      <c r="R61" s="88"/>
      <c r="S61" s="90">
        <f>SUM(G61:K61)</f>
        <v>3215899.4</v>
      </c>
      <c r="T61" s="85">
        <f>+F61-S61</f>
        <v>0</v>
      </c>
    </row>
    <row r="62" spans="1:20" ht="39.950000000000003" customHeight="1" thickBot="1" x14ac:dyDescent="0.3">
      <c r="A62" s="204"/>
      <c r="B62" s="214">
        <v>51</v>
      </c>
      <c r="C62" s="70" t="s">
        <v>32</v>
      </c>
      <c r="D62" s="80">
        <v>1305</v>
      </c>
      <c r="E62" s="93">
        <v>21969891</v>
      </c>
      <c r="F62" s="87">
        <v>15378923.699999999</v>
      </c>
      <c r="G62" s="88"/>
      <c r="H62" s="88"/>
      <c r="I62" s="88">
        <v>15378923.699999999</v>
      </c>
      <c r="J62" s="89"/>
      <c r="K62" s="88"/>
      <c r="L62" s="88"/>
      <c r="M62" s="88"/>
      <c r="N62" s="88"/>
      <c r="O62" s="88"/>
      <c r="P62" s="88"/>
      <c r="Q62" s="88"/>
      <c r="R62" s="88"/>
      <c r="S62" s="90">
        <f t="shared" si="0"/>
        <v>15378923.699999999</v>
      </c>
      <c r="T62" s="85">
        <f t="shared" si="1"/>
        <v>0</v>
      </c>
    </row>
    <row r="63" spans="1:20" ht="39.950000000000003" customHeight="1" thickBot="1" x14ac:dyDescent="0.3">
      <c r="A63" s="204"/>
      <c r="B63" s="214">
        <v>52</v>
      </c>
      <c r="C63" s="70" t="s">
        <v>33</v>
      </c>
      <c r="D63" s="80">
        <v>1303</v>
      </c>
      <c r="E63" s="114">
        <v>2027420</v>
      </c>
      <c r="F63" s="87">
        <v>1419194</v>
      </c>
      <c r="G63" s="88"/>
      <c r="H63" s="88"/>
      <c r="I63" s="88">
        <v>1419194</v>
      </c>
      <c r="J63" s="89"/>
      <c r="K63" s="88"/>
      <c r="L63" s="88"/>
      <c r="M63" s="88"/>
      <c r="N63" s="88"/>
      <c r="O63" s="88"/>
      <c r="P63" s="88"/>
      <c r="Q63" s="88"/>
      <c r="R63" s="88"/>
      <c r="S63" s="90">
        <f t="shared" si="0"/>
        <v>1419194</v>
      </c>
      <c r="T63" s="85">
        <f t="shared" si="1"/>
        <v>0</v>
      </c>
    </row>
    <row r="64" spans="1:20" ht="37.5" customHeight="1" thickBot="1" x14ac:dyDescent="0.3">
      <c r="A64" s="204"/>
      <c r="B64" s="214">
        <v>53</v>
      </c>
      <c r="C64" s="70" t="s">
        <v>125</v>
      </c>
      <c r="D64" s="80"/>
      <c r="E64" s="86"/>
      <c r="F64" s="87"/>
      <c r="G64" s="88"/>
      <c r="H64" s="88"/>
      <c r="I64" s="88"/>
      <c r="J64" s="89"/>
      <c r="K64" s="88"/>
      <c r="L64" s="88"/>
      <c r="M64" s="88"/>
      <c r="N64" s="88"/>
      <c r="O64" s="88"/>
      <c r="P64" s="88"/>
      <c r="Q64" s="88"/>
      <c r="R64" s="88"/>
      <c r="S64" s="90">
        <f t="shared" si="0"/>
        <v>0</v>
      </c>
      <c r="T64" s="85">
        <f t="shared" si="1"/>
        <v>0</v>
      </c>
    </row>
    <row r="65" spans="1:20" ht="39.75" hidden="1" customHeight="1" thickBot="1" x14ac:dyDescent="0.3">
      <c r="A65" s="204"/>
      <c r="B65" s="214">
        <v>54</v>
      </c>
      <c r="C65" s="70" t="s">
        <v>126</v>
      </c>
      <c r="D65" s="80"/>
      <c r="E65" s="86"/>
      <c r="F65" s="87"/>
      <c r="G65" s="88"/>
      <c r="H65" s="88"/>
      <c r="I65" s="88"/>
      <c r="J65" s="89"/>
      <c r="K65" s="88"/>
      <c r="L65" s="88"/>
      <c r="M65" s="88"/>
      <c r="N65" s="88"/>
      <c r="O65" s="88"/>
      <c r="P65" s="88"/>
      <c r="Q65" s="88"/>
      <c r="R65" s="88"/>
      <c r="S65" s="90">
        <f t="shared" si="0"/>
        <v>0</v>
      </c>
      <c r="T65" s="85">
        <f t="shared" si="1"/>
        <v>0</v>
      </c>
    </row>
    <row r="66" spans="1:20" ht="3.75" hidden="1" customHeight="1" thickBot="1" x14ac:dyDescent="0.3">
      <c r="A66" s="204"/>
      <c r="B66" s="214">
        <v>55</v>
      </c>
      <c r="C66" s="70" t="s">
        <v>127</v>
      </c>
      <c r="D66" s="80"/>
      <c r="E66" s="86"/>
      <c r="F66" s="87"/>
      <c r="G66" s="88"/>
      <c r="H66" s="88"/>
      <c r="I66" s="88"/>
      <c r="J66" s="89"/>
      <c r="K66" s="88"/>
      <c r="L66" s="88"/>
      <c r="M66" s="88"/>
      <c r="N66" s="116"/>
      <c r="O66" s="88"/>
      <c r="P66" s="88"/>
      <c r="Q66" s="88"/>
      <c r="R66" s="88"/>
      <c r="S66" s="90">
        <f t="shared" si="0"/>
        <v>0</v>
      </c>
      <c r="T66" s="85">
        <f t="shared" si="1"/>
        <v>0</v>
      </c>
    </row>
    <row r="67" spans="1:20" ht="39.75" hidden="1" customHeight="1" thickBot="1" x14ac:dyDescent="0.3">
      <c r="A67" s="204"/>
      <c r="B67" s="214">
        <v>56</v>
      </c>
      <c r="C67" s="70" t="s">
        <v>128</v>
      </c>
      <c r="D67" s="80"/>
      <c r="E67" s="86"/>
      <c r="F67" s="87"/>
      <c r="G67" s="88"/>
      <c r="H67" s="88"/>
      <c r="I67" s="88"/>
      <c r="J67" s="89"/>
      <c r="K67" s="88"/>
      <c r="L67" s="88"/>
      <c r="M67" s="88"/>
      <c r="N67" s="88"/>
      <c r="O67" s="88"/>
      <c r="P67" s="88"/>
      <c r="Q67" s="88"/>
      <c r="R67" s="88"/>
      <c r="S67" s="90">
        <f t="shared" si="0"/>
        <v>0</v>
      </c>
      <c r="T67" s="85">
        <f t="shared" si="1"/>
        <v>0</v>
      </c>
    </row>
    <row r="68" spans="1:20" ht="39.75" hidden="1" customHeight="1" thickBot="1" x14ac:dyDescent="0.3">
      <c r="A68" s="204"/>
      <c r="B68" s="214">
        <v>57</v>
      </c>
      <c r="C68" s="70" t="s">
        <v>64</v>
      </c>
      <c r="D68" s="80"/>
      <c r="E68" s="86"/>
      <c r="F68" s="87"/>
      <c r="G68" s="88"/>
      <c r="H68" s="88"/>
      <c r="I68" s="88"/>
      <c r="J68" s="89"/>
      <c r="K68" s="88"/>
      <c r="L68" s="88"/>
      <c r="M68" s="88"/>
      <c r="N68" s="88"/>
      <c r="O68" s="88"/>
      <c r="P68" s="88"/>
      <c r="Q68" s="88"/>
      <c r="R68" s="88"/>
      <c r="S68" s="90">
        <f t="shared" si="0"/>
        <v>0</v>
      </c>
      <c r="T68" s="85">
        <f t="shared" si="1"/>
        <v>0</v>
      </c>
    </row>
    <row r="69" spans="1:20" ht="39.75" hidden="1" customHeight="1" thickBot="1" x14ac:dyDescent="0.3">
      <c r="A69" s="204"/>
      <c r="B69" s="214">
        <v>58</v>
      </c>
      <c r="C69" s="70" t="s">
        <v>34</v>
      </c>
      <c r="D69" s="80"/>
      <c r="E69" s="86"/>
      <c r="F69" s="87"/>
      <c r="G69" s="88"/>
      <c r="H69" s="88"/>
      <c r="I69" s="88"/>
      <c r="J69" s="89"/>
      <c r="K69" s="88"/>
      <c r="L69" s="88"/>
      <c r="M69" s="88"/>
      <c r="N69" s="88"/>
      <c r="O69" s="88"/>
      <c r="P69" s="88"/>
      <c r="Q69" s="88"/>
      <c r="R69" s="88"/>
      <c r="S69" s="90">
        <f t="shared" si="0"/>
        <v>0</v>
      </c>
      <c r="T69" s="85">
        <f t="shared" si="1"/>
        <v>0</v>
      </c>
    </row>
    <row r="70" spans="1:20" ht="39.75" hidden="1" customHeight="1" thickBot="1" x14ac:dyDescent="0.3">
      <c r="A70" s="204"/>
      <c r="B70" s="214">
        <v>59</v>
      </c>
      <c r="C70" s="70" t="s">
        <v>35</v>
      </c>
      <c r="D70" s="80"/>
      <c r="E70" s="86"/>
      <c r="F70" s="87"/>
      <c r="G70" s="88"/>
      <c r="H70" s="88"/>
      <c r="I70" s="88"/>
      <c r="J70" s="89"/>
      <c r="K70" s="88"/>
      <c r="L70" s="88"/>
      <c r="M70" s="88"/>
      <c r="N70" s="88"/>
      <c r="O70" s="88"/>
      <c r="P70" s="88"/>
      <c r="Q70" s="88"/>
      <c r="R70" s="88"/>
      <c r="S70" s="90">
        <f t="shared" si="0"/>
        <v>0</v>
      </c>
      <c r="T70" s="85">
        <f t="shared" si="1"/>
        <v>0</v>
      </c>
    </row>
    <row r="71" spans="1:20" ht="39.75" hidden="1" customHeight="1" thickBot="1" x14ac:dyDescent="0.3">
      <c r="A71" s="204"/>
      <c r="B71" s="214">
        <v>60</v>
      </c>
      <c r="C71" s="70" t="s">
        <v>129</v>
      </c>
      <c r="D71" s="80"/>
      <c r="E71" s="86"/>
      <c r="F71" s="87"/>
      <c r="G71" s="88"/>
      <c r="H71" s="88"/>
      <c r="I71" s="88"/>
      <c r="J71" s="89"/>
      <c r="K71" s="88"/>
      <c r="L71" s="88"/>
      <c r="M71" s="88"/>
      <c r="N71" s="88"/>
      <c r="O71" s="88"/>
      <c r="P71" s="88"/>
      <c r="Q71" s="88"/>
      <c r="R71" s="88"/>
      <c r="S71" s="90">
        <f t="shared" si="0"/>
        <v>0</v>
      </c>
      <c r="T71" s="85">
        <f t="shared" si="1"/>
        <v>0</v>
      </c>
    </row>
    <row r="72" spans="1:20" ht="39.75" hidden="1" customHeight="1" thickBot="1" x14ac:dyDescent="0.3">
      <c r="A72" s="204"/>
      <c r="B72" s="214">
        <v>61</v>
      </c>
      <c r="C72" s="70" t="s">
        <v>130</v>
      </c>
      <c r="D72" s="80"/>
      <c r="E72" s="86"/>
      <c r="F72" s="87"/>
      <c r="G72" s="88"/>
      <c r="H72" s="88"/>
      <c r="I72" s="88"/>
      <c r="J72" s="89"/>
      <c r="K72" s="88"/>
      <c r="L72" s="88"/>
      <c r="M72" s="88"/>
      <c r="N72" s="88"/>
      <c r="O72" s="88"/>
      <c r="P72" s="88"/>
      <c r="Q72" s="88"/>
      <c r="R72" s="88"/>
      <c r="S72" s="90">
        <f t="shared" si="0"/>
        <v>0</v>
      </c>
      <c r="T72" s="85">
        <f t="shared" si="1"/>
        <v>0</v>
      </c>
    </row>
    <row r="73" spans="1:20" ht="39.950000000000003" customHeight="1" thickBot="1" x14ac:dyDescent="0.3">
      <c r="A73" s="204"/>
      <c r="B73" s="214">
        <v>62</v>
      </c>
      <c r="C73" s="70" t="s">
        <v>36</v>
      </c>
      <c r="D73" s="80">
        <v>2231</v>
      </c>
      <c r="E73" s="86">
        <v>1701725</v>
      </c>
      <c r="F73" s="87"/>
      <c r="G73" s="88"/>
      <c r="H73" s="88"/>
      <c r="I73" s="88"/>
      <c r="J73" s="89"/>
      <c r="K73" s="88"/>
      <c r="L73" s="88"/>
      <c r="M73" s="88"/>
      <c r="N73" s="88"/>
      <c r="O73" s="88"/>
      <c r="P73" s="88"/>
      <c r="Q73" s="88"/>
      <c r="R73" s="88"/>
      <c r="S73" s="90">
        <f t="shared" si="0"/>
        <v>0</v>
      </c>
      <c r="T73" s="85">
        <f t="shared" si="1"/>
        <v>0</v>
      </c>
    </row>
    <row r="74" spans="1:20" ht="38.25" customHeight="1" thickBot="1" x14ac:dyDescent="0.3">
      <c r="A74" s="204"/>
      <c r="B74" s="214">
        <v>63</v>
      </c>
      <c r="C74" s="70" t="s">
        <v>65</v>
      </c>
      <c r="D74" s="80"/>
      <c r="E74" s="86"/>
      <c r="F74" s="87"/>
      <c r="G74" s="88"/>
      <c r="H74" s="88"/>
      <c r="I74" s="88"/>
      <c r="J74" s="89"/>
      <c r="K74" s="88"/>
      <c r="L74" s="88"/>
      <c r="M74" s="88"/>
      <c r="N74" s="88"/>
      <c r="O74" s="88"/>
      <c r="P74" s="88"/>
      <c r="Q74" s="88"/>
      <c r="R74" s="88"/>
      <c r="S74" s="90">
        <f t="shared" si="0"/>
        <v>0</v>
      </c>
      <c r="T74" s="85">
        <f t="shared" si="1"/>
        <v>0</v>
      </c>
    </row>
    <row r="75" spans="1:20" ht="39.75" hidden="1" customHeight="1" thickBot="1" x14ac:dyDescent="0.3">
      <c r="A75" s="204"/>
      <c r="B75" s="214">
        <v>64</v>
      </c>
      <c r="C75" s="70" t="s">
        <v>131</v>
      </c>
      <c r="D75" s="80"/>
      <c r="E75" s="86"/>
      <c r="F75" s="87"/>
      <c r="G75" s="88"/>
      <c r="H75" s="88"/>
      <c r="I75" s="88"/>
      <c r="J75" s="89"/>
      <c r="K75" s="88"/>
      <c r="L75" s="88"/>
      <c r="M75" s="88"/>
      <c r="N75" s="88"/>
      <c r="O75" s="88"/>
      <c r="P75" s="88"/>
      <c r="Q75" s="88"/>
      <c r="R75" s="88"/>
      <c r="S75" s="90">
        <f t="shared" si="0"/>
        <v>0</v>
      </c>
      <c r="T75" s="85">
        <f t="shared" si="1"/>
        <v>0</v>
      </c>
    </row>
    <row r="76" spans="1:20" ht="39.75" hidden="1" customHeight="1" thickBot="1" x14ac:dyDescent="0.3">
      <c r="A76" s="204"/>
      <c r="B76" s="214">
        <v>65</v>
      </c>
      <c r="C76" s="70" t="s">
        <v>132</v>
      </c>
      <c r="D76" s="80"/>
      <c r="E76" s="86"/>
      <c r="F76" s="87"/>
      <c r="G76" s="88"/>
      <c r="H76" s="88"/>
      <c r="I76" s="88"/>
      <c r="J76" s="89"/>
      <c r="K76" s="88"/>
      <c r="L76" s="88"/>
      <c r="M76" s="88"/>
      <c r="N76" s="88"/>
      <c r="O76" s="88"/>
      <c r="P76" s="88"/>
      <c r="Q76" s="88"/>
      <c r="R76" s="88"/>
      <c r="S76" s="90">
        <f t="shared" si="0"/>
        <v>0</v>
      </c>
      <c r="T76" s="85">
        <f t="shared" si="1"/>
        <v>0</v>
      </c>
    </row>
    <row r="77" spans="1:20" ht="39.75" hidden="1" customHeight="1" thickBot="1" x14ac:dyDescent="0.3">
      <c r="A77" s="204"/>
      <c r="B77" s="214">
        <v>66</v>
      </c>
      <c r="C77" s="70" t="s">
        <v>66</v>
      </c>
      <c r="D77" s="80"/>
      <c r="E77" s="86"/>
      <c r="F77" s="87"/>
      <c r="G77" s="88"/>
      <c r="H77" s="88"/>
      <c r="I77" s="88"/>
      <c r="J77" s="89"/>
      <c r="K77" s="88"/>
      <c r="L77" s="88"/>
      <c r="M77" s="88"/>
      <c r="N77" s="88"/>
      <c r="O77" s="88"/>
      <c r="P77" s="88"/>
      <c r="Q77" s="88"/>
      <c r="R77" s="88"/>
      <c r="S77" s="90">
        <f t="shared" si="0"/>
        <v>0</v>
      </c>
      <c r="T77" s="85">
        <f t="shared" si="1"/>
        <v>0</v>
      </c>
    </row>
    <row r="78" spans="1:20" ht="39.950000000000003" customHeight="1" thickBot="1" x14ac:dyDescent="0.3">
      <c r="A78" s="204"/>
      <c r="B78" s="214">
        <v>67</v>
      </c>
      <c r="C78" s="70" t="s">
        <v>37</v>
      </c>
      <c r="D78" s="80">
        <v>1599</v>
      </c>
      <c r="E78" s="86">
        <v>11146089</v>
      </c>
      <c r="F78" s="87">
        <f>+J78</f>
        <v>7802262</v>
      </c>
      <c r="G78" s="88"/>
      <c r="H78" s="88"/>
      <c r="I78" s="88"/>
      <c r="J78" s="89">
        <v>7802262</v>
      </c>
      <c r="K78" s="88"/>
      <c r="L78" s="88"/>
      <c r="M78" s="88"/>
      <c r="N78" s="88"/>
      <c r="O78" s="88"/>
      <c r="P78" s="88"/>
      <c r="Q78" s="88"/>
      <c r="R78" s="88"/>
      <c r="S78" s="90">
        <f t="shared" ref="S78:S109" si="4">SUM(G78:R78)</f>
        <v>7802262</v>
      </c>
      <c r="T78" s="85">
        <f t="shared" si="1"/>
        <v>0</v>
      </c>
    </row>
    <row r="79" spans="1:20" ht="35.25" customHeight="1" thickBot="1" x14ac:dyDescent="0.3">
      <c r="A79" s="204"/>
      <c r="B79" s="214">
        <v>68</v>
      </c>
      <c r="C79" s="70" t="s">
        <v>38</v>
      </c>
      <c r="D79" s="80"/>
      <c r="E79" s="86"/>
      <c r="F79" s="87"/>
      <c r="G79" s="88"/>
      <c r="H79" s="88"/>
      <c r="I79" s="88"/>
      <c r="J79" s="89"/>
      <c r="K79" s="88"/>
      <c r="L79" s="88"/>
      <c r="M79" s="88"/>
      <c r="N79" s="88"/>
      <c r="O79" s="88"/>
      <c r="P79" s="88"/>
      <c r="Q79" s="88"/>
      <c r="R79" s="88"/>
      <c r="S79" s="90"/>
      <c r="T79" s="85"/>
    </row>
    <row r="80" spans="1:20" ht="39.75" hidden="1" customHeight="1" thickBot="1" x14ac:dyDescent="0.3">
      <c r="A80" s="204"/>
      <c r="B80" s="214">
        <v>69</v>
      </c>
      <c r="C80" s="70" t="s">
        <v>133</v>
      </c>
      <c r="D80" s="80"/>
      <c r="E80" s="86"/>
      <c r="F80" s="87"/>
      <c r="G80" s="88"/>
      <c r="H80" s="88"/>
      <c r="I80" s="88"/>
      <c r="J80" s="89"/>
      <c r="K80" s="88"/>
      <c r="L80" s="88"/>
      <c r="M80" s="88"/>
      <c r="N80" s="88"/>
      <c r="O80" s="88"/>
      <c r="P80" s="88"/>
      <c r="Q80" s="88"/>
      <c r="R80" s="88"/>
      <c r="S80" s="90">
        <f t="shared" si="4"/>
        <v>0</v>
      </c>
      <c r="T80" s="85">
        <f t="shared" ref="T80:T109" si="5">+F80-S80</f>
        <v>0</v>
      </c>
    </row>
    <row r="81" spans="1:20" ht="39.75" hidden="1" customHeight="1" thickBot="1" x14ac:dyDescent="0.3">
      <c r="A81" s="204"/>
      <c r="B81" s="214">
        <v>70</v>
      </c>
      <c r="C81" s="70" t="s">
        <v>134</v>
      </c>
      <c r="D81" s="80"/>
      <c r="E81" s="86"/>
      <c r="F81" s="87"/>
      <c r="G81" s="88"/>
      <c r="H81" s="88"/>
      <c r="I81" s="88"/>
      <c r="J81" s="89"/>
      <c r="K81" s="88"/>
      <c r="L81" s="88"/>
      <c r="M81" s="88"/>
      <c r="N81" s="88"/>
      <c r="O81" s="88"/>
      <c r="P81" s="88"/>
      <c r="Q81" s="88"/>
      <c r="R81" s="88"/>
      <c r="S81" s="90">
        <f t="shared" si="4"/>
        <v>0</v>
      </c>
      <c r="T81" s="85">
        <f t="shared" si="5"/>
        <v>0</v>
      </c>
    </row>
    <row r="82" spans="1:20" ht="39.950000000000003" customHeight="1" thickBot="1" x14ac:dyDescent="0.3">
      <c r="A82" s="204"/>
      <c r="B82" s="214">
        <v>71</v>
      </c>
      <c r="C82" s="70" t="s">
        <v>39</v>
      </c>
      <c r="D82" s="80">
        <v>1596</v>
      </c>
      <c r="E82" s="86">
        <v>159036</v>
      </c>
      <c r="F82" s="87">
        <f>+J82</f>
        <v>159036</v>
      </c>
      <c r="G82" s="88"/>
      <c r="H82" s="88"/>
      <c r="I82" s="88"/>
      <c r="J82" s="89">
        <v>159036</v>
      </c>
      <c r="K82" s="88"/>
      <c r="L82" s="88"/>
      <c r="M82" s="88"/>
      <c r="N82" s="88"/>
      <c r="O82" s="88"/>
      <c r="P82" s="88"/>
      <c r="Q82" s="88"/>
      <c r="R82" s="88"/>
      <c r="S82" s="90">
        <f t="shared" si="4"/>
        <v>159036</v>
      </c>
      <c r="T82" s="85">
        <f t="shared" si="5"/>
        <v>0</v>
      </c>
    </row>
    <row r="83" spans="1:20" ht="38.25" customHeight="1" thickBot="1" x14ac:dyDescent="0.3">
      <c r="A83" s="204"/>
      <c r="B83" s="214">
        <v>72</v>
      </c>
      <c r="C83" s="70" t="s">
        <v>135</v>
      </c>
      <c r="D83" s="80"/>
      <c r="E83" s="86"/>
      <c r="F83" s="87"/>
      <c r="G83" s="88"/>
      <c r="H83" s="88"/>
      <c r="I83" s="88"/>
      <c r="J83" s="89"/>
      <c r="K83" s="88"/>
      <c r="L83" s="88"/>
      <c r="M83" s="88"/>
      <c r="N83" s="88"/>
      <c r="O83" s="88"/>
      <c r="P83" s="88"/>
      <c r="Q83" s="88"/>
      <c r="R83" s="88"/>
      <c r="S83" s="90">
        <f t="shared" si="4"/>
        <v>0</v>
      </c>
      <c r="T83" s="85">
        <f t="shared" si="5"/>
        <v>0</v>
      </c>
    </row>
    <row r="84" spans="1:20" ht="39.75" hidden="1" customHeight="1" thickBot="1" x14ac:dyDescent="0.3">
      <c r="A84" s="204"/>
      <c r="B84" s="214">
        <v>73</v>
      </c>
      <c r="C84" s="70" t="s">
        <v>136</v>
      </c>
      <c r="D84" s="80"/>
      <c r="E84" s="86"/>
      <c r="F84" s="87"/>
      <c r="G84" s="88"/>
      <c r="H84" s="88"/>
      <c r="I84" s="88"/>
      <c r="J84" s="89"/>
      <c r="K84" s="88"/>
      <c r="L84" s="88"/>
      <c r="M84" s="88"/>
      <c r="N84" s="88"/>
      <c r="O84" s="88"/>
      <c r="P84" s="88"/>
      <c r="Q84" s="88"/>
      <c r="R84" s="88"/>
      <c r="S84" s="90">
        <f t="shared" si="4"/>
        <v>0</v>
      </c>
      <c r="T84" s="85">
        <f t="shared" si="5"/>
        <v>0</v>
      </c>
    </row>
    <row r="85" spans="1:20" ht="39.75" hidden="1" customHeight="1" thickBot="1" x14ac:dyDescent="0.3">
      <c r="A85" s="204"/>
      <c r="B85" s="214">
        <v>74</v>
      </c>
      <c r="C85" s="70" t="s">
        <v>137</v>
      </c>
      <c r="D85" s="80"/>
      <c r="E85" s="86"/>
      <c r="F85" s="87"/>
      <c r="G85" s="88"/>
      <c r="H85" s="88"/>
      <c r="I85" s="88"/>
      <c r="J85" s="89"/>
      <c r="K85" s="88"/>
      <c r="L85" s="88"/>
      <c r="M85" s="88"/>
      <c r="N85" s="88"/>
      <c r="O85" s="88"/>
      <c r="P85" s="88"/>
      <c r="Q85" s="88"/>
      <c r="R85" s="88"/>
      <c r="S85" s="90">
        <f t="shared" si="4"/>
        <v>0</v>
      </c>
      <c r="T85" s="85">
        <f t="shared" si="5"/>
        <v>0</v>
      </c>
    </row>
    <row r="86" spans="1:20" ht="39.75" hidden="1" customHeight="1" thickBot="1" x14ac:dyDescent="0.3">
      <c r="A86" s="204"/>
      <c r="B86" s="214">
        <v>75</v>
      </c>
      <c r="C86" s="70" t="s">
        <v>138</v>
      </c>
      <c r="D86" s="80"/>
      <c r="E86" s="86"/>
      <c r="F86" s="87"/>
      <c r="G86" s="88"/>
      <c r="H86" s="88"/>
      <c r="I86" s="88"/>
      <c r="J86" s="89"/>
      <c r="K86" s="88"/>
      <c r="L86" s="88"/>
      <c r="M86" s="88"/>
      <c r="N86" s="88"/>
      <c r="O86" s="88"/>
      <c r="P86" s="88"/>
      <c r="Q86" s="88"/>
      <c r="R86" s="88"/>
      <c r="S86" s="90">
        <f t="shared" si="4"/>
        <v>0</v>
      </c>
      <c r="T86" s="85">
        <f t="shared" si="5"/>
        <v>0</v>
      </c>
    </row>
    <row r="87" spans="1:20" ht="39.950000000000003" customHeight="1" thickBot="1" x14ac:dyDescent="0.3">
      <c r="A87" s="204"/>
      <c r="B87" s="214">
        <v>76</v>
      </c>
      <c r="C87" s="70" t="s">
        <v>40</v>
      </c>
      <c r="D87" s="80">
        <v>1309</v>
      </c>
      <c r="E87" s="86">
        <v>16375412</v>
      </c>
      <c r="F87" s="87">
        <v>11462788</v>
      </c>
      <c r="G87" s="88"/>
      <c r="H87" s="88"/>
      <c r="I87" s="88">
        <v>11462788</v>
      </c>
      <c r="J87" s="89"/>
      <c r="K87" s="88"/>
      <c r="L87" s="88"/>
      <c r="M87" s="88"/>
      <c r="N87" s="88"/>
      <c r="O87" s="88"/>
      <c r="P87" s="88"/>
      <c r="Q87" s="88"/>
      <c r="R87" s="88"/>
      <c r="S87" s="90">
        <f t="shared" si="4"/>
        <v>11462788</v>
      </c>
      <c r="T87" s="85">
        <f t="shared" si="5"/>
        <v>0</v>
      </c>
    </row>
    <row r="88" spans="1:20" ht="39.950000000000003" customHeight="1" thickBot="1" x14ac:dyDescent="0.3">
      <c r="A88" s="204"/>
      <c r="B88" s="214">
        <v>77</v>
      </c>
      <c r="C88" s="70" t="s">
        <v>173</v>
      </c>
      <c r="D88" s="80">
        <v>2939</v>
      </c>
      <c r="E88" s="86">
        <v>4244455</v>
      </c>
      <c r="F88" s="87"/>
      <c r="G88" s="88"/>
      <c r="H88" s="88"/>
      <c r="I88" s="88"/>
      <c r="J88" s="89"/>
      <c r="K88" s="88"/>
      <c r="L88" s="88"/>
      <c r="M88" s="88"/>
      <c r="N88" s="88"/>
      <c r="O88" s="88"/>
      <c r="P88" s="88"/>
      <c r="Q88" s="88"/>
      <c r="R88" s="88"/>
      <c r="S88" s="90">
        <f t="shared" si="4"/>
        <v>0</v>
      </c>
      <c r="T88" s="85">
        <f t="shared" si="5"/>
        <v>0</v>
      </c>
    </row>
    <row r="89" spans="1:20" ht="39.75" customHeight="1" thickBot="1" x14ac:dyDescent="0.3">
      <c r="A89" s="204"/>
      <c r="B89" s="214">
        <v>78</v>
      </c>
      <c r="C89" s="70" t="s">
        <v>140</v>
      </c>
      <c r="D89" s="80"/>
      <c r="E89" s="86"/>
      <c r="F89" s="87"/>
      <c r="G89" s="88"/>
      <c r="H89" s="88"/>
      <c r="I89" s="88"/>
      <c r="J89" s="89"/>
      <c r="K89" s="88"/>
      <c r="L89" s="88"/>
      <c r="M89" s="88"/>
      <c r="N89" s="88"/>
      <c r="O89" s="88"/>
      <c r="P89" s="88"/>
      <c r="Q89" s="88"/>
      <c r="R89" s="88"/>
      <c r="S89" s="90">
        <f t="shared" si="4"/>
        <v>0</v>
      </c>
      <c r="T89" s="85">
        <f t="shared" si="5"/>
        <v>0</v>
      </c>
    </row>
    <row r="90" spans="1:20" ht="39.75" hidden="1" customHeight="1" thickBot="1" x14ac:dyDescent="0.3">
      <c r="A90" s="204"/>
      <c r="B90" s="214">
        <v>79</v>
      </c>
      <c r="C90" s="70" t="s">
        <v>141</v>
      </c>
      <c r="D90" s="80"/>
      <c r="E90" s="86"/>
      <c r="F90" s="87"/>
      <c r="G90" s="88"/>
      <c r="H90" s="88"/>
      <c r="I90" s="88"/>
      <c r="J90" s="89"/>
      <c r="K90" s="88"/>
      <c r="L90" s="88"/>
      <c r="M90" s="88"/>
      <c r="N90" s="88"/>
      <c r="O90" s="88"/>
      <c r="P90" s="88"/>
      <c r="Q90" s="88"/>
      <c r="R90" s="88"/>
      <c r="S90" s="90">
        <f t="shared" si="4"/>
        <v>0</v>
      </c>
      <c r="T90" s="85">
        <f t="shared" si="5"/>
        <v>0</v>
      </c>
    </row>
    <row r="91" spans="1:20" ht="39.75" hidden="1" customHeight="1" thickBot="1" x14ac:dyDescent="0.3">
      <c r="A91" s="204"/>
      <c r="B91" s="214">
        <v>80</v>
      </c>
      <c r="C91" s="70" t="s">
        <v>142</v>
      </c>
      <c r="D91" s="80"/>
      <c r="E91" s="117"/>
      <c r="F91" s="87"/>
      <c r="G91" s="88"/>
      <c r="H91" s="88"/>
      <c r="I91" s="88"/>
      <c r="J91" s="89"/>
      <c r="K91" s="88"/>
      <c r="L91" s="88"/>
      <c r="M91" s="88"/>
      <c r="N91" s="88"/>
      <c r="O91" s="88"/>
      <c r="P91" s="88"/>
      <c r="Q91" s="88"/>
      <c r="R91" s="88"/>
      <c r="S91" s="90">
        <f t="shared" si="4"/>
        <v>0</v>
      </c>
      <c r="T91" s="85">
        <f t="shared" si="5"/>
        <v>0</v>
      </c>
    </row>
    <row r="92" spans="1:20" ht="39.75" hidden="1" customHeight="1" thickBot="1" x14ac:dyDescent="0.3">
      <c r="A92" s="204"/>
      <c r="B92" s="214">
        <v>81</v>
      </c>
      <c r="C92" s="70" t="s">
        <v>143</v>
      </c>
      <c r="D92" s="80"/>
      <c r="E92" s="86"/>
      <c r="F92" s="87"/>
      <c r="G92" s="88"/>
      <c r="H92" s="88"/>
      <c r="I92" s="88"/>
      <c r="J92" s="89"/>
      <c r="K92" s="88"/>
      <c r="L92" s="88"/>
      <c r="M92" s="88"/>
      <c r="N92" s="88"/>
      <c r="O92" s="88"/>
      <c r="P92" s="88"/>
      <c r="Q92" s="88"/>
      <c r="R92" s="88"/>
      <c r="S92" s="90">
        <f t="shared" si="4"/>
        <v>0</v>
      </c>
      <c r="T92" s="85">
        <f t="shared" si="5"/>
        <v>0</v>
      </c>
    </row>
    <row r="93" spans="1:20" ht="39.75" hidden="1" customHeight="1" thickBot="1" x14ac:dyDescent="0.3">
      <c r="A93" s="204"/>
      <c r="B93" s="214">
        <v>82</v>
      </c>
      <c r="C93" s="70" t="s">
        <v>144</v>
      </c>
      <c r="D93" s="80"/>
      <c r="E93" s="86"/>
      <c r="F93" s="87"/>
      <c r="G93" s="88"/>
      <c r="H93" s="88"/>
      <c r="I93" s="88"/>
      <c r="J93" s="89"/>
      <c r="K93" s="88"/>
      <c r="L93" s="88"/>
      <c r="M93" s="88"/>
      <c r="N93" s="88"/>
      <c r="O93" s="88"/>
      <c r="P93" s="88"/>
      <c r="Q93" s="88"/>
      <c r="R93" s="88"/>
      <c r="S93" s="90">
        <f t="shared" si="4"/>
        <v>0</v>
      </c>
      <c r="T93" s="85">
        <f t="shared" si="5"/>
        <v>0</v>
      </c>
    </row>
    <row r="94" spans="1:20" ht="39.950000000000003" customHeight="1" thickBot="1" x14ac:dyDescent="0.3">
      <c r="A94" s="204"/>
      <c r="B94" s="214">
        <v>83</v>
      </c>
      <c r="C94" s="70" t="s">
        <v>41</v>
      </c>
      <c r="D94" s="80">
        <v>1298</v>
      </c>
      <c r="E94" s="86">
        <v>18113408</v>
      </c>
      <c r="F94" s="87">
        <v>12679386</v>
      </c>
      <c r="G94" s="88"/>
      <c r="H94" s="88"/>
      <c r="I94" s="88">
        <v>12679386</v>
      </c>
      <c r="J94" s="89"/>
      <c r="K94" s="88"/>
      <c r="L94" s="88"/>
      <c r="M94" s="88"/>
      <c r="N94" s="88"/>
      <c r="O94" s="88"/>
      <c r="P94" s="88"/>
      <c r="Q94" s="88"/>
      <c r="R94" s="88"/>
      <c r="S94" s="90">
        <f t="shared" si="4"/>
        <v>12679386</v>
      </c>
      <c r="T94" s="85">
        <f t="shared" si="5"/>
        <v>0</v>
      </c>
    </row>
    <row r="95" spans="1:20" ht="39.950000000000003" customHeight="1" thickBot="1" x14ac:dyDescent="0.3">
      <c r="A95" s="204"/>
      <c r="B95" s="214">
        <v>84</v>
      </c>
      <c r="C95" s="70" t="s">
        <v>145</v>
      </c>
      <c r="D95" s="80"/>
      <c r="E95" s="86"/>
      <c r="F95" s="87"/>
      <c r="G95" s="88"/>
      <c r="H95" s="88"/>
      <c r="I95" s="88"/>
      <c r="J95" s="89"/>
      <c r="K95" s="88"/>
      <c r="L95" s="88"/>
      <c r="M95" s="88"/>
      <c r="N95" s="88"/>
      <c r="O95" s="88"/>
      <c r="P95" s="88"/>
      <c r="Q95" s="88"/>
      <c r="R95" s="88"/>
      <c r="S95" s="90">
        <f t="shared" si="4"/>
        <v>0</v>
      </c>
      <c r="T95" s="85">
        <f t="shared" si="5"/>
        <v>0</v>
      </c>
    </row>
    <row r="96" spans="1:20" ht="39.75" hidden="1" customHeight="1" thickBot="1" x14ac:dyDescent="0.3">
      <c r="A96" s="204"/>
      <c r="B96" s="214">
        <v>85</v>
      </c>
      <c r="C96" s="70" t="s">
        <v>146</v>
      </c>
      <c r="D96" s="80"/>
      <c r="E96" s="86"/>
      <c r="F96" s="87"/>
      <c r="G96" s="88"/>
      <c r="H96" s="88"/>
      <c r="I96" s="88"/>
      <c r="J96" s="89"/>
      <c r="K96" s="88"/>
      <c r="L96" s="88"/>
      <c r="M96" s="88"/>
      <c r="N96" s="88"/>
      <c r="O96" s="88"/>
      <c r="P96" s="88"/>
      <c r="Q96" s="88"/>
      <c r="R96" s="88"/>
      <c r="S96" s="90">
        <f t="shared" si="4"/>
        <v>0</v>
      </c>
      <c r="T96" s="85">
        <f t="shared" si="5"/>
        <v>0</v>
      </c>
    </row>
    <row r="97" spans="1:20" ht="39.75" hidden="1" customHeight="1" thickBot="1" x14ac:dyDescent="0.3">
      <c r="A97" s="204"/>
      <c r="B97" s="214">
        <v>86</v>
      </c>
      <c r="C97" s="70" t="s">
        <v>42</v>
      </c>
      <c r="D97" s="80"/>
      <c r="E97" s="86"/>
      <c r="F97" s="87"/>
      <c r="G97" s="88"/>
      <c r="H97" s="88"/>
      <c r="I97" s="88"/>
      <c r="J97" s="89"/>
      <c r="K97" s="88"/>
      <c r="L97" s="88"/>
      <c r="M97" s="88"/>
      <c r="N97" s="88"/>
      <c r="O97" s="88"/>
      <c r="P97" s="88"/>
      <c r="Q97" s="88"/>
      <c r="R97" s="88"/>
      <c r="S97" s="90">
        <f t="shared" si="4"/>
        <v>0</v>
      </c>
      <c r="T97" s="85">
        <f t="shared" si="5"/>
        <v>0</v>
      </c>
    </row>
    <row r="98" spans="1:20" ht="39.75" hidden="1" customHeight="1" thickBot="1" x14ac:dyDescent="0.3">
      <c r="A98" s="204"/>
      <c r="B98" s="214">
        <v>87</v>
      </c>
      <c r="C98" s="70" t="s">
        <v>147</v>
      </c>
      <c r="D98" s="80"/>
      <c r="E98" s="86"/>
      <c r="F98" s="87"/>
      <c r="G98" s="88"/>
      <c r="H98" s="88"/>
      <c r="I98" s="88"/>
      <c r="J98" s="89"/>
      <c r="K98" s="88"/>
      <c r="L98" s="88"/>
      <c r="M98" s="88"/>
      <c r="N98" s="88"/>
      <c r="O98" s="88"/>
      <c r="P98" s="88"/>
      <c r="Q98" s="88"/>
      <c r="R98" s="88"/>
      <c r="S98" s="90">
        <f t="shared" si="4"/>
        <v>0</v>
      </c>
      <c r="T98" s="85">
        <f t="shared" si="5"/>
        <v>0</v>
      </c>
    </row>
    <row r="99" spans="1:20" ht="39.75" hidden="1" customHeight="1" thickBot="1" x14ac:dyDescent="0.3">
      <c r="A99" s="204"/>
      <c r="B99" s="214">
        <v>88</v>
      </c>
      <c r="C99" s="70" t="s">
        <v>148</v>
      </c>
      <c r="D99" s="80"/>
      <c r="E99" s="86"/>
      <c r="F99" s="87"/>
      <c r="G99" s="88"/>
      <c r="H99" s="88"/>
      <c r="I99" s="88"/>
      <c r="J99" s="89"/>
      <c r="K99" s="88"/>
      <c r="L99" s="88"/>
      <c r="M99" s="88"/>
      <c r="N99" s="88"/>
      <c r="O99" s="88"/>
      <c r="P99" s="88"/>
      <c r="Q99" s="88"/>
      <c r="R99" s="88"/>
      <c r="S99" s="90">
        <f t="shared" si="4"/>
        <v>0</v>
      </c>
      <c r="T99" s="85">
        <f t="shared" si="5"/>
        <v>0</v>
      </c>
    </row>
    <row r="100" spans="1:20" ht="39.75" hidden="1" customHeight="1" thickBot="1" x14ac:dyDescent="0.3">
      <c r="A100" s="204"/>
      <c r="B100" s="214">
        <v>89</v>
      </c>
      <c r="C100" s="70" t="s">
        <v>149</v>
      </c>
      <c r="D100" s="80"/>
      <c r="E100" s="86"/>
      <c r="F100" s="87"/>
      <c r="G100" s="88"/>
      <c r="H100" s="88"/>
      <c r="I100" s="88"/>
      <c r="J100" s="89"/>
      <c r="K100" s="88"/>
      <c r="L100" s="88"/>
      <c r="M100" s="88"/>
      <c r="N100" s="88"/>
      <c r="O100" s="88"/>
      <c r="P100" s="88"/>
      <c r="Q100" s="88"/>
      <c r="R100" s="88"/>
      <c r="S100" s="90">
        <f t="shared" si="4"/>
        <v>0</v>
      </c>
      <c r="T100" s="85">
        <f t="shared" si="5"/>
        <v>0</v>
      </c>
    </row>
    <row r="101" spans="1:20" ht="39.75" hidden="1" customHeight="1" thickBot="1" x14ac:dyDescent="0.3">
      <c r="A101" s="204"/>
      <c r="B101" s="214">
        <v>90</v>
      </c>
      <c r="C101" s="70" t="s">
        <v>150</v>
      </c>
      <c r="D101" s="80"/>
      <c r="E101" s="86"/>
      <c r="F101" s="87"/>
      <c r="G101" s="88"/>
      <c r="H101" s="88"/>
      <c r="I101" s="88"/>
      <c r="J101" s="89"/>
      <c r="K101" s="88"/>
      <c r="L101" s="88"/>
      <c r="M101" s="88"/>
      <c r="N101" s="88"/>
      <c r="O101" s="88"/>
      <c r="P101" s="88"/>
      <c r="Q101" s="88"/>
      <c r="R101" s="88"/>
      <c r="S101" s="90">
        <f t="shared" si="4"/>
        <v>0</v>
      </c>
      <c r="T101" s="85">
        <f t="shared" si="5"/>
        <v>0</v>
      </c>
    </row>
    <row r="102" spans="1:20" ht="39.75" hidden="1" customHeight="1" thickBot="1" x14ac:dyDescent="0.3">
      <c r="A102" s="204"/>
      <c r="B102" s="214">
        <v>91</v>
      </c>
      <c r="C102" s="70" t="s">
        <v>68</v>
      </c>
      <c r="D102" s="80"/>
      <c r="E102" s="86"/>
      <c r="F102" s="87"/>
      <c r="G102" s="88"/>
      <c r="H102" s="88"/>
      <c r="I102" s="88"/>
      <c r="J102" s="89"/>
      <c r="K102" s="88"/>
      <c r="L102" s="88"/>
      <c r="M102" s="88"/>
      <c r="N102" s="88"/>
      <c r="O102" s="88"/>
      <c r="P102" s="88"/>
      <c r="Q102" s="88"/>
      <c r="R102" s="88"/>
      <c r="S102" s="90">
        <f t="shared" si="4"/>
        <v>0</v>
      </c>
      <c r="T102" s="85">
        <f t="shared" si="5"/>
        <v>0</v>
      </c>
    </row>
    <row r="103" spans="1:20" ht="39.75" hidden="1" customHeight="1" thickBot="1" x14ac:dyDescent="0.3">
      <c r="A103" s="204"/>
      <c r="B103" s="214">
        <v>92</v>
      </c>
      <c r="C103" s="70" t="s">
        <v>69</v>
      </c>
      <c r="D103" s="80"/>
      <c r="E103" s="86"/>
      <c r="F103" s="87"/>
      <c r="G103" s="88"/>
      <c r="H103" s="88"/>
      <c r="I103" s="88"/>
      <c r="J103" s="89"/>
      <c r="K103" s="88"/>
      <c r="L103" s="88"/>
      <c r="M103" s="88"/>
      <c r="N103" s="88"/>
      <c r="O103" s="88"/>
      <c r="P103" s="88"/>
      <c r="Q103" s="88"/>
      <c r="R103" s="88"/>
      <c r="S103" s="90"/>
      <c r="T103" s="85"/>
    </row>
    <row r="104" spans="1:20" ht="39.950000000000003" customHeight="1" thickBot="1" x14ac:dyDescent="0.3">
      <c r="A104" s="204"/>
      <c r="B104" s="214">
        <v>93</v>
      </c>
      <c r="C104" s="70" t="s">
        <v>43</v>
      </c>
      <c r="D104" s="80">
        <v>1300</v>
      </c>
      <c r="E104" s="86">
        <v>27346871</v>
      </c>
      <c r="F104" s="87">
        <v>19142810</v>
      </c>
      <c r="G104" s="88"/>
      <c r="H104" s="88"/>
      <c r="I104" s="88">
        <v>19142810</v>
      </c>
      <c r="J104" s="89"/>
      <c r="K104" s="88"/>
      <c r="L104" s="88"/>
      <c r="M104" s="88"/>
      <c r="N104" s="88"/>
      <c r="O104" s="88"/>
      <c r="P104" s="88"/>
      <c r="Q104" s="88"/>
      <c r="R104" s="88"/>
      <c r="S104" s="90">
        <f t="shared" si="4"/>
        <v>19142810</v>
      </c>
      <c r="T104" s="85">
        <f t="shared" si="5"/>
        <v>0</v>
      </c>
    </row>
    <row r="105" spans="1:20" ht="39.75" customHeight="1" thickBot="1" x14ac:dyDescent="0.3">
      <c r="A105" s="204"/>
      <c r="B105" s="214">
        <v>94</v>
      </c>
      <c r="C105" s="70" t="s">
        <v>44</v>
      </c>
      <c r="D105" s="80"/>
      <c r="E105" s="86"/>
      <c r="F105" s="87"/>
      <c r="G105" s="88"/>
      <c r="H105" s="88"/>
      <c r="I105" s="88"/>
      <c r="J105" s="89"/>
      <c r="K105" s="88"/>
      <c r="L105" s="88"/>
      <c r="M105" s="88"/>
      <c r="N105" s="88"/>
      <c r="O105" s="88"/>
      <c r="P105" s="88"/>
      <c r="Q105" s="88"/>
      <c r="R105" s="88"/>
      <c r="S105" s="90"/>
      <c r="T105" s="85"/>
    </row>
    <row r="106" spans="1:20" ht="39.75" hidden="1" customHeight="1" thickBot="1" x14ac:dyDescent="0.3">
      <c r="A106" s="204"/>
      <c r="B106" s="214">
        <v>95</v>
      </c>
      <c r="C106" s="70" t="s">
        <v>84</v>
      </c>
      <c r="D106" s="80"/>
      <c r="E106" s="86"/>
      <c r="F106" s="87"/>
      <c r="G106" s="88"/>
      <c r="H106" s="88"/>
      <c r="I106" s="88"/>
      <c r="J106" s="89"/>
      <c r="K106" s="88"/>
      <c r="L106" s="88"/>
      <c r="M106" s="88"/>
      <c r="N106" s="88"/>
      <c r="O106" s="88"/>
      <c r="P106" s="88"/>
      <c r="Q106" s="88"/>
      <c r="R106" s="88"/>
      <c r="S106" s="90">
        <f t="shared" si="4"/>
        <v>0</v>
      </c>
      <c r="T106" s="85">
        <f t="shared" si="5"/>
        <v>0</v>
      </c>
    </row>
    <row r="107" spans="1:20" ht="39.75" hidden="1" customHeight="1" thickBot="1" x14ac:dyDescent="0.3">
      <c r="A107" s="204"/>
      <c r="B107" s="214">
        <v>96</v>
      </c>
      <c r="C107" s="70" t="s">
        <v>151</v>
      </c>
      <c r="D107" s="80" t="s">
        <v>23</v>
      </c>
      <c r="E107" s="86"/>
      <c r="F107" s="87"/>
      <c r="G107" s="88"/>
      <c r="H107" s="88"/>
      <c r="I107" s="88"/>
      <c r="J107" s="89"/>
      <c r="K107" s="88"/>
      <c r="L107" s="88"/>
      <c r="M107" s="88"/>
      <c r="N107" s="88"/>
      <c r="O107" s="88"/>
      <c r="P107" s="88"/>
      <c r="Q107" s="88"/>
      <c r="R107" s="88"/>
      <c r="S107" s="90">
        <f t="shared" si="4"/>
        <v>0</v>
      </c>
      <c r="T107" s="85">
        <f t="shared" si="5"/>
        <v>0</v>
      </c>
    </row>
    <row r="108" spans="1:20" ht="39.75" hidden="1" customHeight="1" thickBot="1" x14ac:dyDescent="0.3">
      <c r="A108" s="204"/>
      <c r="B108" s="214">
        <v>97</v>
      </c>
      <c r="C108" s="70" t="s">
        <v>152</v>
      </c>
      <c r="D108" s="80" t="s">
        <v>23</v>
      </c>
      <c r="E108" s="86"/>
      <c r="F108" s="87"/>
      <c r="G108" s="88"/>
      <c r="H108" s="88"/>
      <c r="I108" s="88"/>
      <c r="J108" s="89"/>
      <c r="K108" s="88"/>
      <c r="L108" s="88"/>
      <c r="M108" s="88"/>
      <c r="N108" s="88"/>
      <c r="O108" s="88"/>
      <c r="P108" s="88"/>
      <c r="Q108" s="88"/>
      <c r="R108" s="88"/>
      <c r="S108" s="90">
        <f t="shared" si="4"/>
        <v>0</v>
      </c>
      <c r="T108" s="85">
        <f t="shared" si="5"/>
        <v>0</v>
      </c>
    </row>
    <row r="109" spans="1:20" ht="39.950000000000003" customHeight="1" thickBot="1" x14ac:dyDescent="0.3">
      <c r="A109" s="204"/>
      <c r="B109" s="214">
        <v>98</v>
      </c>
      <c r="C109" s="70" t="s">
        <v>45</v>
      </c>
      <c r="D109" s="80" t="s">
        <v>23</v>
      </c>
      <c r="E109" s="86"/>
      <c r="F109" s="87">
        <f>+J109</f>
        <v>30815243</v>
      </c>
      <c r="G109" s="88"/>
      <c r="H109" s="88"/>
      <c r="I109" s="88"/>
      <c r="J109" s="89">
        <f>14297161+16518082</f>
        <v>30815243</v>
      </c>
      <c r="K109" s="88"/>
      <c r="L109" s="88"/>
      <c r="M109" s="88"/>
      <c r="N109" s="88"/>
      <c r="O109" s="88"/>
      <c r="P109" s="88"/>
      <c r="Q109" s="88"/>
      <c r="R109" s="88"/>
      <c r="S109" s="90">
        <f t="shared" si="4"/>
        <v>30815243</v>
      </c>
      <c r="T109" s="85">
        <f t="shared" si="5"/>
        <v>0</v>
      </c>
    </row>
    <row r="110" spans="1:20" ht="39.950000000000003" customHeight="1" thickBot="1" x14ac:dyDescent="0.3">
      <c r="A110" s="204"/>
      <c r="B110" s="214">
        <v>99</v>
      </c>
      <c r="C110" s="70" t="s">
        <v>153</v>
      </c>
      <c r="D110" s="80"/>
      <c r="E110" s="86"/>
      <c r="F110" s="87"/>
      <c r="G110" s="88"/>
      <c r="H110" s="88"/>
      <c r="I110" s="88"/>
      <c r="J110" s="89"/>
      <c r="K110" s="88"/>
      <c r="L110" s="88"/>
      <c r="M110" s="88"/>
      <c r="N110" s="88"/>
      <c r="O110" s="88"/>
      <c r="P110" s="88"/>
      <c r="Q110" s="88"/>
      <c r="R110" s="88"/>
      <c r="S110" s="90"/>
      <c r="T110" s="90"/>
    </row>
    <row r="111" spans="1:20" ht="2.25" customHeight="1" thickBot="1" x14ac:dyDescent="0.3">
      <c r="A111" s="204"/>
      <c r="B111" s="214">
        <v>100</v>
      </c>
      <c r="C111" s="70" t="s">
        <v>154</v>
      </c>
      <c r="D111" s="80"/>
      <c r="E111" s="86"/>
      <c r="F111" s="87"/>
      <c r="G111" s="88"/>
      <c r="H111" s="88"/>
      <c r="I111" s="88"/>
      <c r="J111" s="89"/>
      <c r="K111" s="88"/>
      <c r="L111" s="88"/>
      <c r="M111" s="88"/>
      <c r="N111" s="88"/>
      <c r="O111" s="88"/>
      <c r="P111" s="88"/>
      <c r="Q111" s="88"/>
      <c r="R111" s="88"/>
      <c r="S111" s="90"/>
      <c r="T111" s="90"/>
    </row>
    <row r="112" spans="1:20" ht="39.75" hidden="1" customHeight="1" thickBot="1" x14ac:dyDescent="0.3">
      <c r="A112" s="204"/>
      <c r="B112" s="214">
        <v>101</v>
      </c>
      <c r="C112" s="70" t="s">
        <v>155</v>
      </c>
      <c r="D112" s="80"/>
      <c r="E112" s="86"/>
      <c r="F112" s="87"/>
      <c r="G112" s="88"/>
      <c r="H112" s="88"/>
      <c r="I112" s="88"/>
      <c r="J112" s="89"/>
      <c r="K112" s="88"/>
      <c r="L112" s="88"/>
      <c r="M112" s="88"/>
      <c r="N112" s="88"/>
      <c r="O112" s="88"/>
      <c r="P112" s="88"/>
      <c r="Q112" s="88"/>
      <c r="R112" s="88"/>
      <c r="S112" s="90"/>
      <c r="T112" s="90"/>
    </row>
    <row r="113" spans="1:20" ht="39.75" hidden="1" customHeight="1" thickBot="1" x14ac:dyDescent="0.3">
      <c r="A113" s="204"/>
      <c r="B113" s="214">
        <v>102</v>
      </c>
      <c r="C113" s="70" t="s">
        <v>156</v>
      </c>
      <c r="D113" s="80"/>
      <c r="E113" s="86"/>
      <c r="F113" s="87"/>
      <c r="G113" s="88"/>
      <c r="H113" s="88"/>
      <c r="I113" s="88"/>
      <c r="J113" s="89"/>
      <c r="K113" s="88"/>
      <c r="L113" s="88"/>
      <c r="M113" s="88"/>
      <c r="N113" s="88"/>
      <c r="O113" s="88"/>
      <c r="P113" s="88"/>
      <c r="Q113" s="88"/>
      <c r="R113" s="88"/>
      <c r="S113" s="90"/>
      <c r="T113" s="90"/>
    </row>
    <row r="114" spans="1:20" ht="39.75" hidden="1" customHeight="1" thickBot="1" x14ac:dyDescent="0.3">
      <c r="A114" s="204"/>
      <c r="B114" s="214">
        <v>103</v>
      </c>
      <c r="C114" s="70" t="s">
        <v>157</v>
      </c>
      <c r="D114" s="80"/>
      <c r="E114" s="86"/>
      <c r="F114" s="87"/>
      <c r="G114" s="88"/>
      <c r="H114" s="88"/>
      <c r="I114" s="88"/>
      <c r="J114" s="89"/>
      <c r="K114" s="88"/>
      <c r="L114" s="88"/>
      <c r="M114" s="88"/>
      <c r="N114" s="88"/>
      <c r="O114" s="88"/>
      <c r="P114" s="88"/>
      <c r="Q114" s="88"/>
      <c r="R114" s="88"/>
      <c r="S114" s="90"/>
      <c r="T114" s="90"/>
    </row>
    <row r="115" spans="1:20" ht="39.75" hidden="1" customHeight="1" thickBot="1" x14ac:dyDescent="0.3">
      <c r="A115" s="204"/>
      <c r="B115" s="214">
        <v>104</v>
      </c>
      <c r="C115" s="70" t="s">
        <v>158</v>
      </c>
      <c r="D115" s="80"/>
      <c r="E115" s="86"/>
      <c r="F115" s="87"/>
      <c r="G115" s="88"/>
      <c r="H115" s="88"/>
      <c r="I115" s="88"/>
      <c r="J115" s="89"/>
      <c r="K115" s="88"/>
      <c r="L115" s="88"/>
      <c r="M115" s="88"/>
      <c r="N115" s="88"/>
      <c r="O115" s="88"/>
      <c r="P115" s="88"/>
      <c r="Q115" s="88"/>
      <c r="R115" s="88"/>
      <c r="S115" s="90"/>
      <c r="T115" s="90"/>
    </row>
    <row r="116" spans="1:20" ht="39.75" hidden="1" customHeight="1" thickBot="1" x14ac:dyDescent="0.3">
      <c r="A116" s="204"/>
      <c r="B116" s="214">
        <v>105</v>
      </c>
      <c r="C116" s="70" t="s">
        <v>159</v>
      </c>
      <c r="D116" s="80"/>
      <c r="E116" s="86"/>
      <c r="F116" s="87"/>
      <c r="G116" s="88"/>
      <c r="H116" s="88"/>
      <c r="I116" s="88"/>
      <c r="J116" s="89"/>
      <c r="K116" s="88"/>
      <c r="L116" s="88"/>
      <c r="M116" s="88"/>
      <c r="N116" s="88"/>
      <c r="O116" s="88"/>
      <c r="P116" s="88"/>
      <c r="Q116" s="88"/>
      <c r="R116" s="88"/>
      <c r="S116" s="90"/>
      <c r="T116" s="90"/>
    </row>
    <row r="117" spans="1:20" ht="39.75" hidden="1" customHeight="1" thickBot="1" x14ac:dyDescent="0.3">
      <c r="A117" s="204"/>
      <c r="B117" s="214">
        <v>106</v>
      </c>
      <c r="C117" s="70" t="s">
        <v>160</v>
      </c>
      <c r="D117" s="80"/>
      <c r="E117" s="86"/>
      <c r="F117" s="87"/>
      <c r="G117" s="88"/>
      <c r="H117" s="88"/>
      <c r="I117" s="88"/>
      <c r="J117" s="89"/>
      <c r="K117" s="88"/>
      <c r="L117" s="88"/>
      <c r="M117" s="88"/>
      <c r="N117" s="88"/>
      <c r="O117" s="88"/>
      <c r="P117" s="88"/>
      <c r="Q117" s="88"/>
      <c r="R117" s="88"/>
      <c r="S117" s="90"/>
      <c r="T117" s="90"/>
    </row>
    <row r="118" spans="1:20" ht="39.75" hidden="1" customHeight="1" thickBot="1" x14ac:dyDescent="0.3">
      <c r="A118" s="204"/>
      <c r="B118" s="214">
        <v>107</v>
      </c>
      <c r="C118" s="70" t="s">
        <v>161</v>
      </c>
      <c r="D118" s="80"/>
      <c r="E118" s="86"/>
      <c r="F118" s="87"/>
      <c r="G118" s="88"/>
      <c r="H118" s="88"/>
      <c r="I118" s="88"/>
      <c r="J118" s="89"/>
      <c r="K118" s="88"/>
      <c r="L118" s="88"/>
      <c r="M118" s="88"/>
      <c r="N118" s="88"/>
      <c r="O118" s="88"/>
      <c r="P118" s="88"/>
      <c r="Q118" s="88"/>
      <c r="R118" s="88"/>
      <c r="S118" s="90"/>
      <c r="T118" s="90"/>
    </row>
    <row r="119" spans="1:20" ht="39.75" hidden="1" customHeight="1" thickBot="1" x14ac:dyDescent="0.3">
      <c r="A119" s="204"/>
      <c r="B119" s="214">
        <v>108</v>
      </c>
      <c r="C119" s="70" t="s">
        <v>162</v>
      </c>
      <c r="D119" s="80"/>
      <c r="E119" s="86"/>
      <c r="F119" s="87"/>
      <c r="G119" s="88"/>
      <c r="H119" s="88"/>
      <c r="I119" s="88"/>
      <c r="J119" s="89"/>
      <c r="K119" s="88"/>
      <c r="L119" s="88"/>
      <c r="M119" s="88"/>
      <c r="N119" s="88"/>
      <c r="O119" s="88"/>
      <c r="P119" s="88"/>
      <c r="Q119" s="88"/>
      <c r="R119" s="88"/>
      <c r="S119" s="90"/>
      <c r="T119" s="90"/>
    </row>
    <row r="120" spans="1:20" ht="39.75" hidden="1" customHeight="1" thickBot="1" x14ac:dyDescent="0.3">
      <c r="A120" s="204"/>
      <c r="B120" s="214">
        <v>109</v>
      </c>
      <c r="C120" s="70" t="s">
        <v>163</v>
      </c>
      <c r="D120" s="80"/>
      <c r="E120" s="86"/>
      <c r="F120" s="87"/>
      <c r="G120" s="88"/>
      <c r="H120" s="88"/>
      <c r="I120" s="88"/>
      <c r="J120" s="89"/>
      <c r="K120" s="88"/>
      <c r="L120" s="88"/>
      <c r="M120" s="88"/>
      <c r="N120" s="88"/>
      <c r="O120" s="88"/>
      <c r="P120" s="88"/>
      <c r="Q120" s="88"/>
      <c r="R120" s="88"/>
      <c r="S120" s="90"/>
      <c r="T120" s="90"/>
    </row>
    <row r="121" spans="1:20" ht="39.75" hidden="1" customHeight="1" thickBot="1" x14ac:dyDescent="0.3">
      <c r="A121" s="204"/>
      <c r="B121" s="214">
        <v>110</v>
      </c>
      <c r="C121" s="70" t="s">
        <v>164</v>
      </c>
      <c r="D121" s="80"/>
      <c r="E121" s="86"/>
      <c r="F121" s="87"/>
      <c r="G121" s="88"/>
      <c r="H121" s="88"/>
      <c r="I121" s="88"/>
      <c r="J121" s="89"/>
      <c r="K121" s="88"/>
      <c r="L121" s="88"/>
      <c r="M121" s="88"/>
      <c r="N121" s="88"/>
      <c r="O121" s="88"/>
      <c r="P121" s="88"/>
      <c r="Q121" s="88"/>
      <c r="R121" s="88"/>
      <c r="S121" s="90"/>
      <c r="T121" s="90"/>
    </row>
    <row r="122" spans="1:20" ht="39.75" hidden="1" customHeight="1" thickBot="1" x14ac:dyDescent="0.3">
      <c r="A122" s="204"/>
      <c r="B122" s="214">
        <v>111</v>
      </c>
      <c r="C122" s="70" t="s">
        <v>165</v>
      </c>
      <c r="D122" s="80"/>
      <c r="E122" s="86"/>
      <c r="F122" s="87"/>
      <c r="G122" s="88"/>
      <c r="H122" s="88"/>
      <c r="I122" s="88"/>
      <c r="J122" s="89"/>
      <c r="K122" s="88"/>
      <c r="L122" s="88"/>
      <c r="M122" s="88"/>
      <c r="N122" s="88"/>
      <c r="O122" s="88"/>
      <c r="P122" s="88"/>
      <c r="Q122" s="88"/>
      <c r="R122" s="88"/>
      <c r="S122" s="90"/>
      <c r="T122" s="90"/>
    </row>
    <row r="123" spans="1:20" ht="39.75" hidden="1" customHeight="1" thickBot="1" x14ac:dyDescent="0.3">
      <c r="A123" s="69"/>
      <c r="B123" s="214">
        <v>112</v>
      </c>
      <c r="C123" s="70" t="s">
        <v>166</v>
      </c>
      <c r="D123" s="80"/>
      <c r="E123" s="86"/>
      <c r="F123" s="87"/>
      <c r="G123" s="88"/>
      <c r="H123" s="88"/>
      <c r="I123" s="88"/>
      <c r="J123" s="89"/>
      <c r="K123" s="88"/>
      <c r="L123" s="88"/>
      <c r="M123" s="88"/>
      <c r="N123" s="88"/>
      <c r="O123" s="88"/>
      <c r="P123" s="88"/>
      <c r="Q123" s="88"/>
      <c r="R123" s="88"/>
      <c r="S123" s="90">
        <f>SUM(G123:R123)</f>
        <v>0</v>
      </c>
      <c r="T123" s="90">
        <f>+F123-S123</f>
        <v>0</v>
      </c>
    </row>
    <row r="124" spans="1:20" ht="39.950000000000003" customHeight="1" thickBot="1" x14ac:dyDescent="0.3">
      <c r="A124" s="69"/>
      <c r="B124" s="190"/>
      <c r="C124" s="96" t="s">
        <v>46</v>
      </c>
      <c r="D124" s="97"/>
      <c r="E124" s="98">
        <f t="shared" ref="E124:T124" si="6">SUM(E12:E123)</f>
        <v>1028182844</v>
      </c>
      <c r="F124" s="99">
        <f t="shared" si="6"/>
        <v>512969861.19999993</v>
      </c>
      <c r="G124" s="100">
        <f t="shared" si="6"/>
        <v>66545528</v>
      </c>
      <c r="H124" s="100">
        <f t="shared" si="6"/>
        <v>66545529</v>
      </c>
      <c r="I124" s="100">
        <f t="shared" si="6"/>
        <v>165417756.20000002</v>
      </c>
      <c r="J124" s="100">
        <f t="shared" si="6"/>
        <v>145740588</v>
      </c>
      <c r="K124" s="100">
        <f t="shared" si="6"/>
        <v>66545529</v>
      </c>
      <c r="L124" s="100">
        <f t="shared" si="6"/>
        <v>0</v>
      </c>
      <c r="M124" s="100">
        <f t="shared" si="6"/>
        <v>0</v>
      </c>
      <c r="N124" s="100">
        <f t="shared" si="6"/>
        <v>0</v>
      </c>
      <c r="O124" s="100">
        <f t="shared" si="6"/>
        <v>0</v>
      </c>
      <c r="P124" s="100">
        <f t="shared" si="6"/>
        <v>0</v>
      </c>
      <c r="Q124" s="100">
        <f t="shared" si="6"/>
        <v>0</v>
      </c>
      <c r="R124" s="100">
        <f t="shared" si="6"/>
        <v>0</v>
      </c>
      <c r="S124" s="100">
        <f t="shared" si="6"/>
        <v>510794930.19999993</v>
      </c>
      <c r="T124" s="100">
        <f t="shared" si="6"/>
        <v>2174931</v>
      </c>
    </row>
    <row r="125" spans="1:20" ht="18" x14ac:dyDescent="0.25">
      <c r="A125" s="69"/>
      <c r="B125" s="196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196"/>
      <c r="T125" s="196"/>
    </row>
    <row r="126" spans="1:20" ht="18" x14ac:dyDescent="0.25">
      <c r="A126" s="69"/>
      <c r="B126" s="196"/>
      <c r="C126" s="69"/>
      <c r="D126" s="69"/>
      <c r="E126" s="69"/>
      <c r="F126" s="205"/>
      <c r="G126" s="205"/>
      <c r="H126" s="205"/>
      <c r="I126" s="205"/>
      <c r="J126" s="69"/>
      <c r="K126" s="69"/>
      <c r="L126" s="69"/>
      <c r="M126" s="69"/>
      <c r="N126" s="69"/>
      <c r="O126" s="69"/>
      <c r="P126" s="69"/>
      <c r="Q126" s="69"/>
      <c r="R126" s="69"/>
      <c r="S126" s="196"/>
      <c r="T126" s="196"/>
    </row>
    <row r="127" spans="1:20" ht="18.75" thickBot="1" x14ac:dyDescent="0.3">
      <c r="A127" s="69"/>
      <c r="B127" s="196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196"/>
      <c r="T127" s="196"/>
    </row>
    <row r="128" spans="1:20" ht="18" x14ac:dyDescent="0.25">
      <c r="A128" s="69"/>
      <c r="B128" s="196"/>
      <c r="C128" s="206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8"/>
      <c r="T128" s="209"/>
    </row>
    <row r="129" spans="1:20" ht="18" x14ac:dyDescent="0.25">
      <c r="A129" s="69"/>
      <c r="B129" s="69"/>
      <c r="C129" s="232" t="s">
        <v>47</v>
      </c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4"/>
    </row>
    <row r="130" spans="1:20" ht="18" x14ac:dyDescent="0.25">
      <c r="A130" s="69"/>
      <c r="B130" s="69"/>
      <c r="C130" s="232" t="s">
        <v>48</v>
      </c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4"/>
    </row>
    <row r="131" spans="1:20" ht="18" x14ac:dyDescent="0.25">
      <c r="A131" s="69"/>
      <c r="B131" s="69"/>
      <c r="C131" s="232" t="s">
        <v>49</v>
      </c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4"/>
    </row>
    <row r="132" spans="1:20" ht="18.75" thickBot="1" x14ac:dyDescent="0.3">
      <c r="A132" s="198"/>
      <c r="B132" s="198"/>
      <c r="C132" s="210"/>
      <c r="D132" s="211"/>
      <c r="E132" s="212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3"/>
    </row>
    <row r="133" spans="1:20" ht="18" x14ac:dyDescent="0.25">
      <c r="A133" s="69"/>
      <c r="B133" s="196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196"/>
      <c r="T133" s="196"/>
    </row>
  </sheetData>
  <mergeCells count="4">
    <mergeCell ref="E6:T6"/>
    <mergeCell ref="C129:T129"/>
    <mergeCell ref="C130:T130"/>
    <mergeCell ref="C131:T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B2AB-B022-4FCD-99E2-808865F5E1CD}">
  <dimension ref="A1:L55"/>
  <sheetViews>
    <sheetView topLeftCell="A19" zoomScale="51" zoomScaleNormal="51" workbookViewId="0">
      <selection activeCell="I29" sqref="I29"/>
    </sheetView>
  </sheetViews>
  <sheetFormatPr baseColWidth="10" defaultRowHeight="15" x14ac:dyDescent="0.25"/>
  <cols>
    <col min="1" max="1" width="6.140625" customWidth="1"/>
    <col min="2" max="2" width="66.85546875" customWidth="1"/>
    <col min="3" max="3" width="27.140625" customWidth="1"/>
    <col min="4" max="4" width="33.28515625" customWidth="1"/>
    <col min="5" max="5" width="36.85546875" customWidth="1"/>
    <col min="6" max="6" width="30.7109375" customWidth="1"/>
    <col min="7" max="7" width="33.85546875" customWidth="1"/>
    <col min="8" max="8" width="32.140625" customWidth="1"/>
    <col min="9" max="9" width="28.28515625" customWidth="1"/>
    <col min="10" max="10" width="27.7109375" customWidth="1"/>
    <col min="11" max="11" width="39.5703125" customWidth="1"/>
    <col min="12" max="12" width="38.5703125" customWidth="1"/>
  </cols>
  <sheetData>
    <row r="1" spans="1:12" ht="20.25" x14ac:dyDescent="0.3">
      <c r="A1" s="3"/>
      <c r="B1" s="1" t="s">
        <v>0</v>
      </c>
      <c r="C1" s="1"/>
      <c r="D1" s="2"/>
      <c r="E1" s="3"/>
      <c r="F1" s="3"/>
      <c r="G1" s="3"/>
      <c r="H1" s="3"/>
      <c r="I1" s="3"/>
      <c r="J1" s="3"/>
      <c r="K1" s="3"/>
      <c r="L1" s="3"/>
    </row>
    <row r="2" spans="1:12" ht="20.25" x14ac:dyDescent="0.3">
      <c r="A2" s="3"/>
      <c r="B2" s="1" t="s">
        <v>1</v>
      </c>
      <c r="C2" s="1"/>
      <c r="D2" s="2"/>
      <c r="E2" s="3"/>
      <c r="F2" s="3"/>
      <c r="G2" s="3"/>
      <c r="H2" s="3"/>
      <c r="I2" s="3"/>
      <c r="J2" s="3"/>
      <c r="K2" s="3"/>
      <c r="L2" s="3"/>
    </row>
    <row r="3" spans="1:12" ht="20.25" x14ac:dyDescent="0.3">
      <c r="A3" s="3"/>
      <c r="B3" s="1" t="s">
        <v>2</v>
      </c>
      <c r="C3" s="1"/>
      <c r="D3" s="2"/>
      <c r="E3" s="3"/>
      <c r="F3" s="3"/>
      <c r="G3" s="3"/>
      <c r="H3" s="3"/>
      <c r="I3" s="3"/>
      <c r="J3" s="3"/>
      <c r="K3" s="3"/>
      <c r="L3" s="3"/>
    </row>
    <row r="4" spans="1:12" ht="20.25" x14ac:dyDescent="0.3">
      <c r="A4" s="3"/>
      <c r="B4" s="4" t="s">
        <v>3</v>
      </c>
      <c r="C4" s="4"/>
      <c r="D4" s="1"/>
      <c r="E4" s="3"/>
      <c r="F4" s="3"/>
      <c r="G4" s="3"/>
      <c r="H4" s="3"/>
      <c r="I4" s="3"/>
      <c r="J4" s="3"/>
      <c r="K4" s="3"/>
      <c r="L4" s="3"/>
    </row>
    <row r="5" spans="1:12" ht="20.25" x14ac:dyDescent="0.3">
      <c r="A5" s="3"/>
      <c r="B5" s="5" t="s">
        <v>4</v>
      </c>
      <c r="C5" s="5"/>
      <c r="D5" s="6"/>
      <c r="E5" s="3"/>
      <c r="F5" s="3"/>
      <c r="G5" s="3"/>
      <c r="H5" s="3"/>
      <c r="I5" s="3"/>
      <c r="J5" s="3"/>
      <c r="K5" s="3"/>
      <c r="L5" s="3"/>
    </row>
    <row r="6" spans="1:12" ht="35.25" x14ac:dyDescent="0.5">
      <c r="A6" s="3"/>
      <c r="B6" s="5"/>
      <c r="C6" s="5"/>
      <c r="D6" s="220" t="s">
        <v>5</v>
      </c>
      <c r="E6" s="220"/>
      <c r="F6" s="220"/>
      <c r="G6" s="220"/>
      <c r="H6" s="220"/>
      <c r="I6" s="220"/>
      <c r="J6" s="220"/>
      <c r="K6" s="220"/>
      <c r="L6" s="220"/>
    </row>
    <row r="7" spans="1:12" ht="20.25" x14ac:dyDescent="0.3">
      <c r="A7" s="3"/>
      <c r="B7" s="5"/>
      <c r="C7" s="4" t="s">
        <v>50</v>
      </c>
      <c r="D7" s="4"/>
      <c r="E7" s="4"/>
      <c r="F7" s="4"/>
      <c r="G7" s="4"/>
      <c r="H7" s="4"/>
      <c r="I7" s="4"/>
      <c r="J7" s="4"/>
      <c r="K7" s="4"/>
      <c r="L7" s="4"/>
    </row>
    <row r="8" spans="1:12" ht="20.25" x14ac:dyDescent="0.3">
      <c r="A8" s="3"/>
      <c r="B8" s="7" t="s">
        <v>51</v>
      </c>
      <c r="C8" s="7"/>
      <c r="D8" s="8"/>
      <c r="E8" s="1"/>
      <c r="F8" s="4"/>
      <c r="G8" s="3"/>
      <c r="H8" s="3"/>
      <c r="I8" s="9"/>
      <c r="J8" s="9"/>
      <c r="K8" s="3"/>
      <c r="L8" s="3"/>
    </row>
    <row r="9" spans="1:12" ht="20.25" x14ac:dyDescent="0.3">
      <c r="A9" s="3"/>
      <c r="B9" s="7" t="s">
        <v>52</v>
      </c>
      <c r="C9" s="7"/>
      <c r="D9" s="8"/>
      <c r="E9" s="1"/>
      <c r="F9" s="3"/>
      <c r="G9" s="3"/>
      <c r="H9" s="3"/>
      <c r="I9" s="3"/>
      <c r="J9" s="3"/>
      <c r="K9" s="3"/>
      <c r="L9" s="3"/>
    </row>
    <row r="10" spans="1:12" ht="20.25" x14ac:dyDescent="0.3">
      <c r="A10" s="3"/>
      <c r="B10" s="7" t="s">
        <v>53</v>
      </c>
      <c r="C10" s="7"/>
      <c r="D10" s="8"/>
      <c r="E10" s="1"/>
      <c r="F10" s="3"/>
      <c r="G10" s="3"/>
      <c r="H10" s="3"/>
      <c r="I10" s="3"/>
      <c r="J10" s="3"/>
      <c r="K10" s="3"/>
      <c r="L10" s="3"/>
    </row>
    <row r="11" spans="1:12" ht="20.25" x14ac:dyDescent="0.3">
      <c r="A11" s="3"/>
      <c r="B11" s="47"/>
      <c r="C11" s="47"/>
      <c r="D11" s="1"/>
      <c r="E11" s="1" t="s">
        <v>54</v>
      </c>
      <c r="F11" s="3"/>
      <c r="G11" s="3"/>
      <c r="H11" s="3"/>
      <c r="I11" s="3"/>
      <c r="J11" s="3"/>
      <c r="K11" s="3"/>
      <c r="L11" s="3"/>
    </row>
    <row r="12" spans="1:12" ht="21" thickBot="1" x14ac:dyDescent="0.35">
      <c r="A12" s="48"/>
      <c r="B12" s="3"/>
      <c r="C12" s="3"/>
      <c r="D12" s="2"/>
      <c r="E12" s="3"/>
      <c r="F12" s="3"/>
      <c r="G12" s="3"/>
      <c r="H12" s="3"/>
      <c r="I12" s="3"/>
      <c r="J12" s="3"/>
      <c r="K12" s="3"/>
      <c r="L12" s="3"/>
    </row>
    <row r="13" spans="1:12" ht="93.75" customHeight="1" thickBot="1" x14ac:dyDescent="0.35">
      <c r="A13" s="48"/>
      <c r="B13" s="3"/>
      <c r="C13" s="10" t="s">
        <v>8</v>
      </c>
      <c r="D13" s="11" t="s">
        <v>9</v>
      </c>
      <c r="E13" s="12" t="s">
        <v>10</v>
      </c>
      <c r="F13" s="10" t="s">
        <v>11</v>
      </c>
      <c r="G13" s="10" t="s">
        <v>12</v>
      </c>
      <c r="H13" s="10" t="s">
        <v>13</v>
      </c>
      <c r="I13" s="12" t="s">
        <v>14</v>
      </c>
      <c r="J13" s="10" t="s">
        <v>15</v>
      </c>
      <c r="K13" s="10" t="s">
        <v>16</v>
      </c>
      <c r="L13" s="10" t="s">
        <v>17</v>
      </c>
    </row>
    <row r="14" spans="1:12" ht="39.950000000000003" customHeight="1" thickBot="1" x14ac:dyDescent="0.35">
      <c r="A14" s="48"/>
      <c r="B14" s="13" t="s">
        <v>18</v>
      </c>
      <c r="C14" s="14"/>
      <c r="D14" s="15" t="s">
        <v>21</v>
      </c>
      <c r="E14" s="16" t="s">
        <v>21</v>
      </c>
      <c r="F14" s="17" t="s">
        <v>20</v>
      </c>
      <c r="G14" s="17" t="s">
        <v>20</v>
      </c>
      <c r="H14" s="17" t="s">
        <v>20</v>
      </c>
      <c r="I14" s="49" t="s">
        <v>20</v>
      </c>
      <c r="J14" s="17" t="s">
        <v>20</v>
      </c>
      <c r="K14" s="17" t="s">
        <v>21</v>
      </c>
      <c r="L14" s="17"/>
    </row>
    <row r="15" spans="1:12" ht="39.950000000000003" customHeight="1" thickBot="1" x14ac:dyDescent="0.35">
      <c r="A15" s="48"/>
      <c r="B15" s="10" t="s">
        <v>22</v>
      </c>
      <c r="C15" s="18" t="s">
        <v>23</v>
      </c>
      <c r="D15" s="19">
        <f>+F15*12</f>
        <v>2351246436</v>
      </c>
      <c r="E15" s="20">
        <f>SUM(F15:J15)</f>
        <v>979686015</v>
      </c>
      <c r="F15" s="21">
        <v>195937203</v>
      </c>
      <c r="G15" s="21">
        <v>195937203</v>
      </c>
      <c r="H15" s="21">
        <v>195937203</v>
      </c>
      <c r="I15" s="22">
        <v>195937203</v>
      </c>
      <c r="J15" s="21">
        <v>195937203</v>
      </c>
      <c r="K15" s="23">
        <f>SUM(F15:J15)</f>
        <v>979686015</v>
      </c>
      <c r="L15" s="23">
        <f>+E15-K15</f>
        <v>0</v>
      </c>
    </row>
    <row r="16" spans="1:12" ht="39.950000000000003" customHeight="1" thickBot="1" x14ac:dyDescent="0.35">
      <c r="A16" s="48"/>
      <c r="B16" s="10" t="s">
        <v>55</v>
      </c>
      <c r="C16" s="18" t="s">
        <v>23</v>
      </c>
      <c r="D16" s="24">
        <f>F16*12</f>
        <v>9048276</v>
      </c>
      <c r="E16" s="20">
        <f>SUM(F16:J16)</f>
        <v>3770115</v>
      </c>
      <c r="F16" s="26">
        <f>754023</f>
        <v>754023</v>
      </c>
      <c r="G16" s="26">
        <v>754023</v>
      </c>
      <c r="H16" s="26">
        <v>754023</v>
      </c>
      <c r="I16" s="27">
        <v>754023</v>
      </c>
      <c r="J16" s="26">
        <v>754023</v>
      </c>
      <c r="K16" s="28">
        <f>SUM(F16:J16)</f>
        <v>3770115</v>
      </c>
      <c r="L16" s="23">
        <f>+E16-K16</f>
        <v>0</v>
      </c>
    </row>
    <row r="17" spans="1:12" ht="39.950000000000003" customHeight="1" thickBot="1" x14ac:dyDescent="0.35">
      <c r="A17" s="48"/>
      <c r="B17" s="10" t="s">
        <v>56</v>
      </c>
      <c r="C17" s="18"/>
      <c r="D17" s="24"/>
      <c r="E17" s="20">
        <f>+F17</f>
        <v>1457050</v>
      </c>
      <c r="F17" s="26">
        <v>1457050</v>
      </c>
      <c r="G17" s="26"/>
      <c r="H17" s="26"/>
      <c r="I17" s="27"/>
      <c r="J17" s="26"/>
      <c r="K17" s="28">
        <f>SUM(F17:I17)</f>
        <v>1457050</v>
      </c>
      <c r="L17" s="23"/>
    </row>
    <row r="18" spans="1:12" ht="39.950000000000003" customHeight="1" thickBot="1" x14ac:dyDescent="0.35">
      <c r="A18" s="48"/>
      <c r="B18" s="10" t="s">
        <v>25</v>
      </c>
      <c r="C18" s="18" t="s">
        <v>23</v>
      </c>
      <c r="D18" s="24">
        <f>F18*12</f>
        <v>7494900</v>
      </c>
      <c r="E18" s="25">
        <f>SUM(F18:J18)</f>
        <v>3122879</v>
      </c>
      <c r="F18" s="26">
        <v>624575</v>
      </c>
      <c r="G18" s="26">
        <v>624576</v>
      </c>
      <c r="H18" s="26">
        <v>624576</v>
      </c>
      <c r="I18" s="27">
        <v>624576</v>
      </c>
      <c r="J18" s="26">
        <v>624576</v>
      </c>
      <c r="K18" s="28">
        <f t="shared" ref="K18:K43" si="0">SUM(F18:J18)</f>
        <v>3122879</v>
      </c>
      <c r="L18" s="23">
        <f t="shared" ref="L18:L29" si="1">+E18-K18</f>
        <v>0</v>
      </c>
    </row>
    <row r="19" spans="1:12" ht="39.950000000000003" customHeight="1" thickBot="1" x14ac:dyDescent="0.35">
      <c r="A19" s="48"/>
      <c r="B19" s="10" t="s">
        <v>26</v>
      </c>
      <c r="C19" s="18" t="s">
        <v>23</v>
      </c>
      <c r="D19" s="24">
        <f>F19*12</f>
        <v>11187816</v>
      </c>
      <c r="E19" s="25">
        <f>SUM(F19:J19)</f>
        <v>4661590</v>
      </c>
      <c r="F19" s="26">
        <v>932318</v>
      </c>
      <c r="G19" s="26">
        <v>932318</v>
      </c>
      <c r="H19" s="26">
        <v>932318</v>
      </c>
      <c r="I19" s="27">
        <v>932318</v>
      </c>
      <c r="J19" s="26">
        <v>932318</v>
      </c>
      <c r="K19" s="28">
        <f t="shared" si="0"/>
        <v>4661590</v>
      </c>
      <c r="L19" s="23">
        <f t="shared" si="1"/>
        <v>0</v>
      </c>
    </row>
    <row r="20" spans="1:12" ht="39.950000000000003" customHeight="1" thickBot="1" x14ac:dyDescent="0.35">
      <c r="A20" s="48"/>
      <c r="B20" s="10" t="s">
        <v>27</v>
      </c>
      <c r="C20" s="18">
        <v>939</v>
      </c>
      <c r="D20" s="24">
        <v>26835470</v>
      </c>
      <c r="E20" s="25">
        <f>+I20</f>
        <v>13417735</v>
      </c>
      <c r="F20" s="26"/>
      <c r="G20" s="26"/>
      <c r="H20" s="26"/>
      <c r="I20" s="27">
        <v>13417735</v>
      </c>
      <c r="J20" s="26"/>
      <c r="K20" s="28">
        <f t="shared" si="0"/>
        <v>13417735</v>
      </c>
      <c r="L20" s="23">
        <f t="shared" si="1"/>
        <v>0</v>
      </c>
    </row>
    <row r="21" spans="1:12" ht="39.950000000000003" customHeight="1" thickBot="1" x14ac:dyDescent="0.35">
      <c r="A21" s="48"/>
      <c r="B21" s="10" t="s">
        <v>57</v>
      </c>
      <c r="C21" s="18" t="s">
        <v>23</v>
      </c>
      <c r="D21" s="24">
        <f>+F21*12</f>
        <v>-15136776</v>
      </c>
      <c r="E21" s="25">
        <f>SUM(F21:J21)</f>
        <v>-6306994</v>
      </c>
      <c r="F21" s="26">
        <v>-1261398</v>
      </c>
      <c r="G21" s="26">
        <v>-1261399</v>
      </c>
      <c r="H21" s="26">
        <v>-1261399</v>
      </c>
      <c r="I21" s="27">
        <v>-1261399</v>
      </c>
      <c r="J21" s="26">
        <v>-1261399</v>
      </c>
      <c r="K21" s="28">
        <f t="shared" si="0"/>
        <v>-6306994</v>
      </c>
      <c r="L21" s="23">
        <f t="shared" si="1"/>
        <v>0</v>
      </c>
    </row>
    <row r="22" spans="1:12" ht="39.950000000000003" customHeight="1" thickBot="1" x14ac:dyDescent="0.35">
      <c r="A22" s="48"/>
      <c r="B22" s="10" t="s">
        <v>58</v>
      </c>
      <c r="C22" s="18">
        <v>1515</v>
      </c>
      <c r="D22" s="24">
        <v>16894828</v>
      </c>
      <c r="E22" s="25">
        <v>16894828</v>
      </c>
      <c r="F22" s="26"/>
      <c r="G22" s="50"/>
      <c r="H22" s="26">
        <v>16894828</v>
      </c>
      <c r="I22" s="27"/>
      <c r="J22" s="26"/>
      <c r="K22" s="28">
        <f t="shared" si="0"/>
        <v>16894828</v>
      </c>
      <c r="L22" s="23">
        <f t="shared" si="1"/>
        <v>0</v>
      </c>
    </row>
    <row r="23" spans="1:12" ht="39.950000000000003" customHeight="1" thickBot="1" x14ac:dyDescent="0.35">
      <c r="A23" s="48"/>
      <c r="B23" s="10" t="s">
        <v>59</v>
      </c>
      <c r="C23" s="18" t="s">
        <v>23</v>
      </c>
      <c r="D23" s="24">
        <f>+F23*12</f>
        <v>44473368</v>
      </c>
      <c r="E23" s="25">
        <f>SUM(F23:J23)</f>
        <v>18229695</v>
      </c>
      <c r="F23" s="26">
        <v>3706114</v>
      </c>
      <c r="G23" s="26">
        <v>3585764</v>
      </c>
      <c r="H23" s="26">
        <v>3645939</v>
      </c>
      <c r="I23" s="27">
        <v>3645939</v>
      </c>
      <c r="J23" s="26">
        <v>3645939</v>
      </c>
      <c r="K23" s="28">
        <f t="shared" si="0"/>
        <v>18229695</v>
      </c>
      <c r="L23" s="23">
        <f t="shared" si="1"/>
        <v>0</v>
      </c>
    </row>
    <row r="24" spans="1:12" ht="39.950000000000003" customHeight="1" thickBot="1" x14ac:dyDescent="0.35">
      <c r="A24" s="48"/>
      <c r="B24" s="10" t="s">
        <v>60</v>
      </c>
      <c r="C24" s="18">
        <v>894</v>
      </c>
      <c r="D24" s="24">
        <v>22188933</v>
      </c>
      <c r="E24" s="25">
        <v>22188933</v>
      </c>
      <c r="F24" s="26"/>
      <c r="G24" s="26"/>
      <c r="H24" s="26">
        <v>7396311</v>
      </c>
      <c r="I24" s="27">
        <v>14792622</v>
      </c>
      <c r="J24" s="26"/>
      <c r="K24" s="28">
        <f t="shared" si="0"/>
        <v>22188933</v>
      </c>
      <c r="L24" s="23">
        <f t="shared" si="1"/>
        <v>0</v>
      </c>
    </row>
    <row r="25" spans="1:12" ht="39.950000000000003" customHeight="1" thickBot="1" x14ac:dyDescent="0.35">
      <c r="A25" s="48"/>
      <c r="B25" s="10" t="s">
        <v>61</v>
      </c>
      <c r="C25" s="18">
        <v>1126</v>
      </c>
      <c r="D25" s="31">
        <v>1881600</v>
      </c>
      <c r="E25" s="25">
        <v>1317120</v>
      </c>
      <c r="F25" s="26"/>
      <c r="G25" s="26"/>
      <c r="H25" s="26">
        <v>1317120</v>
      </c>
      <c r="I25" s="27"/>
      <c r="J25" s="26"/>
      <c r="K25" s="28">
        <f t="shared" si="0"/>
        <v>1317120</v>
      </c>
      <c r="L25" s="23">
        <f t="shared" si="1"/>
        <v>0</v>
      </c>
    </row>
    <row r="26" spans="1:12" ht="39.950000000000003" customHeight="1" thickBot="1" x14ac:dyDescent="0.35">
      <c r="A26" s="48"/>
      <c r="B26" s="10" t="s">
        <v>62</v>
      </c>
      <c r="C26" s="18">
        <v>1126</v>
      </c>
      <c r="D26" s="31">
        <v>15004434</v>
      </c>
      <c r="E26" s="25">
        <v>10503103.799999999</v>
      </c>
      <c r="F26" s="26"/>
      <c r="G26" s="26"/>
      <c r="H26" s="26">
        <v>10503103</v>
      </c>
      <c r="I26" s="27"/>
      <c r="J26" s="26"/>
      <c r="K26" s="28">
        <f t="shared" si="0"/>
        <v>10503103</v>
      </c>
      <c r="L26" s="23">
        <f t="shared" si="1"/>
        <v>0.79999999888241291</v>
      </c>
    </row>
    <row r="27" spans="1:12" ht="39.950000000000003" customHeight="1" thickBot="1" x14ac:dyDescent="0.35">
      <c r="A27" s="48"/>
      <c r="B27" s="10" t="s">
        <v>28</v>
      </c>
      <c r="C27" s="18">
        <v>947</v>
      </c>
      <c r="D27" s="29">
        <v>613123</v>
      </c>
      <c r="E27" s="25">
        <f>+H27</f>
        <v>429186</v>
      </c>
      <c r="F27" s="26"/>
      <c r="G27" s="26"/>
      <c r="H27" s="26">
        <v>429186</v>
      </c>
      <c r="I27" s="27"/>
      <c r="J27" s="26"/>
      <c r="K27" s="28">
        <f t="shared" si="0"/>
        <v>429186</v>
      </c>
      <c r="L27" s="23">
        <f t="shared" si="1"/>
        <v>0</v>
      </c>
    </row>
    <row r="28" spans="1:12" ht="39.950000000000003" customHeight="1" thickBot="1" x14ac:dyDescent="0.35">
      <c r="A28" s="48"/>
      <c r="B28" s="10" t="s">
        <v>29</v>
      </c>
      <c r="C28" s="18">
        <v>947</v>
      </c>
      <c r="D28" s="24">
        <v>36117900</v>
      </c>
      <c r="E28" s="25">
        <f>+H28</f>
        <v>25282530</v>
      </c>
      <c r="F28" s="26"/>
      <c r="G28" s="26"/>
      <c r="H28" s="26">
        <v>25282530</v>
      </c>
      <c r="I28" s="27"/>
      <c r="J28" s="26"/>
      <c r="K28" s="28">
        <f t="shared" si="0"/>
        <v>25282530</v>
      </c>
      <c r="L28" s="23">
        <f t="shared" si="1"/>
        <v>0</v>
      </c>
    </row>
    <row r="29" spans="1:12" ht="39.950000000000003" customHeight="1" thickBot="1" x14ac:dyDescent="0.35">
      <c r="A29" s="48"/>
      <c r="B29" s="10" t="s">
        <v>30</v>
      </c>
      <c r="C29" s="18">
        <v>1139</v>
      </c>
      <c r="D29" s="30">
        <v>1833909</v>
      </c>
      <c r="E29" s="25">
        <v>1283736</v>
      </c>
      <c r="F29" s="26"/>
      <c r="G29" s="26"/>
      <c r="H29" s="26"/>
      <c r="I29" s="27">
        <v>1283736</v>
      </c>
      <c r="J29" s="26"/>
      <c r="K29" s="28">
        <f t="shared" si="0"/>
        <v>1283736</v>
      </c>
      <c r="L29" s="23">
        <f t="shared" si="1"/>
        <v>0</v>
      </c>
    </row>
    <row r="30" spans="1:12" ht="39.950000000000003" customHeight="1" thickBot="1" x14ac:dyDescent="0.35">
      <c r="A30" s="48"/>
      <c r="B30" s="10" t="s">
        <v>63</v>
      </c>
      <c r="C30" s="18">
        <v>1139</v>
      </c>
      <c r="D30" s="30">
        <v>7611792</v>
      </c>
      <c r="E30" s="25">
        <v>5328254</v>
      </c>
      <c r="F30" s="26"/>
      <c r="G30" s="26"/>
      <c r="H30" s="26"/>
      <c r="I30" s="27">
        <v>5328254</v>
      </c>
      <c r="J30" s="26"/>
      <c r="K30" s="28">
        <f t="shared" si="0"/>
        <v>5328254</v>
      </c>
      <c r="L30" s="23" t="e">
        <f>+#REF!-#REF!</f>
        <v>#REF!</v>
      </c>
    </row>
    <row r="31" spans="1:12" ht="39.950000000000003" customHeight="1" thickBot="1" x14ac:dyDescent="0.35">
      <c r="A31" s="48"/>
      <c r="B31" s="10" t="s">
        <v>32</v>
      </c>
      <c r="C31" s="18">
        <v>1139</v>
      </c>
      <c r="D31" s="30">
        <v>17861700</v>
      </c>
      <c r="E31" s="25">
        <v>12503190</v>
      </c>
      <c r="F31" s="26"/>
      <c r="G31" s="26"/>
      <c r="H31" s="26"/>
      <c r="I31" s="27">
        <v>12503190</v>
      </c>
      <c r="J31" s="26"/>
      <c r="K31" s="28">
        <f t="shared" si="0"/>
        <v>12503190</v>
      </c>
      <c r="L31" s="23">
        <f t="shared" ref="L31:L46" si="2">+E31-K31</f>
        <v>0</v>
      </c>
    </row>
    <row r="32" spans="1:12" ht="39.950000000000003" customHeight="1" thickBot="1" x14ac:dyDescent="0.35">
      <c r="A32" s="48"/>
      <c r="B32" s="10" t="s">
        <v>64</v>
      </c>
      <c r="C32" s="18">
        <v>942</v>
      </c>
      <c r="D32" s="24">
        <v>3528798</v>
      </c>
      <c r="E32" s="25">
        <v>2470158</v>
      </c>
      <c r="F32" s="26"/>
      <c r="G32" s="26"/>
      <c r="H32" s="26">
        <v>2470158</v>
      </c>
      <c r="I32" s="27"/>
      <c r="J32" s="26"/>
      <c r="K32" s="28">
        <f t="shared" si="0"/>
        <v>2470158</v>
      </c>
      <c r="L32" s="23">
        <f t="shared" si="2"/>
        <v>0</v>
      </c>
    </row>
    <row r="33" spans="1:12" ht="39.950000000000003" customHeight="1" thickBot="1" x14ac:dyDescent="0.35">
      <c r="A33" s="48"/>
      <c r="B33" s="10" t="s">
        <v>35</v>
      </c>
      <c r="C33" s="18">
        <v>1135</v>
      </c>
      <c r="D33" s="24">
        <v>29672159</v>
      </c>
      <c r="E33" s="25">
        <v>20770511</v>
      </c>
      <c r="F33" s="26"/>
      <c r="G33" s="26"/>
      <c r="H33" s="26">
        <v>14836080</v>
      </c>
      <c r="I33" s="27">
        <v>5934431</v>
      </c>
      <c r="J33" s="26"/>
      <c r="K33" s="28">
        <f t="shared" si="0"/>
        <v>20770511</v>
      </c>
      <c r="L33" s="23">
        <f t="shared" si="2"/>
        <v>0</v>
      </c>
    </row>
    <row r="34" spans="1:12" ht="39.950000000000003" customHeight="1" thickBot="1" x14ac:dyDescent="0.35">
      <c r="A34" s="48"/>
      <c r="B34" s="10" t="s">
        <v>36</v>
      </c>
      <c r="C34" s="18">
        <v>2059</v>
      </c>
      <c r="D34" s="24">
        <v>6001140</v>
      </c>
      <c r="E34" s="25"/>
      <c r="F34" s="26"/>
      <c r="G34" s="26"/>
      <c r="H34" s="26"/>
      <c r="I34" s="27"/>
      <c r="J34" s="26"/>
      <c r="K34" s="28">
        <f t="shared" si="0"/>
        <v>0</v>
      </c>
      <c r="L34" s="23">
        <f t="shared" si="2"/>
        <v>0</v>
      </c>
    </row>
    <row r="35" spans="1:12" ht="39.950000000000003" customHeight="1" thickBot="1" x14ac:dyDescent="0.35">
      <c r="A35" s="48"/>
      <c r="B35" s="10" t="s">
        <v>65</v>
      </c>
      <c r="C35" s="18">
        <v>940</v>
      </c>
      <c r="D35" s="24">
        <v>16825547</v>
      </c>
      <c r="E35" s="25">
        <v>11777882</v>
      </c>
      <c r="F35" s="26"/>
      <c r="G35" s="26"/>
      <c r="H35" s="26">
        <v>11777882</v>
      </c>
      <c r="I35" s="27"/>
      <c r="J35" s="26"/>
      <c r="K35" s="28">
        <f t="shared" si="0"/>
        <v>11777882</v>
      </c>
      <c r="L35" s="23">
        <f t="shared" si="2"/>
        <v>0</v>
      </c>
    </row>
    <row r="36" spans="1:12" ht="39.950000000000003" customHeight="1" thickBot="1" x14ac:dyDescent="0.35">
      <c r="A36" s="48"/>
      <c r="B36" s="10" t="s">
        <v>66</v>
      </c>
      <c r="C36" s="18">
        <v>1129</v>
      </c>
      <c r="D36" s="24">
        <v>28490287</v>
      </c>
      <c r="E36" s="25">
        <v>19936201</v>
      </c>
      <c r="F36" s="26"/>
      <c r="G36" s="26"/>
      <c r="H36" s="26">
        <v>19936201</v>
      </c>
      <c r="I36" s="27"/>
      <c r="J36" s="26"/>
      <c r="K36" s="28">
        <f t="shared" si="0"/>
        <v>19936201</v>
      </c>
      <c r="L36" s="23">
        <f t="shared" si="2"/>
        <v>0</v>
      </c>
    </row>
    <row r="37" spans="1:12" ht="39.950000000000003" customHeight="1" thickBot="1" x14ac:dyDescent="0.35">
      <c r="A37" s="48"/>
      <c r="B37" s="10" t="s">
        <v>37</v>
      </c>
      <c r="C37" s="18">
        <v>1517</v>
      </c>
      <c r="D37" s="24">
        <v>28310400</v>
      </c>
      <c r="E37" s="25">
        <f>+I37</f>
        <v>19817280</v>
      </c>
      <c r="F37" s="26"/>
      <c r="G37" s="26"/>
      <c r="H37" s="26"/>
      <c r="I37" s="27">
        <v>19817280</v>
      </c>
      <c r="J37" s="26"/>
      <c r="K37" s="28">
        <f t="shared" si="0"/>
        <v>19817280</v>
      </c>
      <c r="L37" s="23">
        <f t="shared" si="2"/>
        <v>0</v>
      </c>
    </row>
    <row r="38" spans="1:12" ht="39.950000000000003" customHeight="1" thickBot="1" x14ac:dyDescent="0.35">
      <c r="A38" s="48"/>
      <c r="B38" s="10" t="s">
        <v>39</v>
      </c>
      <c r="C38" s="18">
        <v>1516</v>
      </c>
      <c r="D38" s="24">
        <v>211127</v>
      </c>
      <c r="E38" s="25">
        <f>+I38</f>
        <v>211127</v>
      </c>
      <c r="F38" s="26"/>
      <c r="G38" s="26"/>
      <c r="H38" s="26"/>
      <c r="I38" s="27">
        <v>211127</v>
      </c>
      <c r="J38" s="26"/>
      <c r="K38" s="28">
        <f t="shared" si="0"/>
        <v>211127</v>
      </c>
      <c r="L38" s="23">
        <f t="shared" si="2"/>
        <v>0</v>
      </c>
    </row>
    <row r="39" spans="1:12" ht="39.950000000000003" customHeight="1" thickBot="1" x14ac:dyDescent="0.35">
      <c r="A39" s="48"/>
      <c r="B39" s="10" t="s">
        <v>40</v>
      </c>
      <c r="C39" s="18">
        <v>937</v>
      </c>
      <c r="D39" s="24">
        <v>16375412</v>
      </c>
      <c r="E39" s="25">
        <v>11462788</v>
      </c>
      <c r="F39" s="26"/>
      <c r="G39" s="26"/>
      <c r="H39" s="26">
        <v>11462788</v>
      </c>
      <c r="I39" s="27"/>
      <c r="J39" s="26"/>
      <c r="K39" s="28">
        <f t="shared" si="0"/>
        <v>11462788</v>
      </c>
      <c r="L39" s="23">
        <f t="shared" si="2"/>
        <v>0</v>
      </c>
    </row>
    <row r="40" spans="1:12" ht="39.950000000000003" customHeight="1" thickBot="1" x14ac:dyDescent="0.35">
      <c r="A40" s="48"/>
      <c r="B40" s="10" t="s">
        <v>67</v>
      </c>
      <c r="C40" s="18">
        <v>2299</v>
      </c>
      <c r="D40" s="24">
        <v>4244455</v>
      </c>
      <c r="E40" s="25">
        <f>+I40+1556299</f>
        <v>2971119</v>
      </c>
      <c r="F40" s="26"/>
      <c r="G40" s="26"/>
      <c r="H40" s="26"/>
      <c r="I40" s="27">
        <v>1414820</v>
      </c>
      <c r="J40" s="26"/>
      <c r="K40" s="28">
        <f t="shared" si="0"/>
        <v>1414820</v>
      </c>
      <c r="L40" s="23">
        <f t="shared" si="2"/>
        <v>1556299</v>
      </c>
    </row>
    <row r="41" spans="1:12" ht="39.950000000000003" customHeight="1" thickBot="1" x14ac:dyDescent="0.35">
      <c r="A41" s="48"/>
      <c r="B41" s="10" t="s">
        <v>41</v>
      </c>
      <c r="C41" s="18">
        <v>1131</v>
      </c>
      <c r="D41" s="24">
        <v>20432721</v>
      </c>
      <c r="E41" s="25">
        <v>14331605</v>
      </c>
      <c r="F41" s="26"/>
      <c r="G41" s="26"/>
      <c r="H41" s="26">
        <v>14302905</v>
      </c>
      <c r="I41" s="27"/>
      <c r="J41" s="26"/>
      <c r="K41" s="28">
        <f t="shared" si="0"/>
        <v>14302905</v>
      </c>
      <c r="L41" s="23">
        <f t="shared" si="2"/>
        <v>28700</v>
      </c>
    </row>
    <row r="42" spans="1:12" ht="39.950000000000003" customHeight="1" thickBot="1" x14ac:dyDescent="0.35">
      <c r="A42" s="48"/>
      <c r="B42" s="10" t="s">
        <v>42</v>
      </c>
      <c r="C42" s="18">
        <v>941</v>
      </c>
      <c r="D42" s="24">
        <v>8400871</v>
      </c>
      <c r="E42" s="25">
        <v>5880609</v>
      </c>
      <c r="F42" s="26"/>
      <c r="G42" s="26"/>
      <c r="H42" s="26">
        <v>5880609</v>
      </c>
      <c r="I42" s="27"/>
      <c r="J42" s="26"/>
      <c r="K42" s="28">
        <f t="shared" si="0"/>
        <v>5880609</v>
      </c>
      <c r="L42" s="23">
        <f t="shared" si="2"/>
        <v>0</v>
      </c>
    </row>
    <row r="43" spans="1:12" ht="39.950000000000003" customHeight="1" thickBot="1" x14ac:dyDescent="0.35">
      <c r="A43" s="48"/>
      <c r="B43" s="10" t="s">
        <v>68</v>
      </c>
      <c r="C43" s="18"/>
      <c r="D43" s="24">
        <f>+F43*12</f>
        <v>18339408</v>
      </c>
      <c r="E43" s="25">
        <f>+F43+G43+H43+I43+J43</f>
        <v>7641424</v>
      </c>
      <c r="F43" s="26">
        <f>1528284</f>
        <v>1528284</v>
      </c>
      <c r="G43" s="26">
        <v>1528285</v>
      </c>
      <c r="H43" s="26">
        <v>1528285</v>
      </c>
      <c r="I43" s="27">
        <v>1528285</v>
      </c>
      <c r="J43" s="26">
        <v>1528285</v>
      </c>
      <c r="K43" s="28">
        <f t="shared" si="0"/>
        <v>7641424</v>
      </c>
      <c r="L43" s="23">
        <f t="shared" si="2"/>
        <v>0</v>
      </c>
    </row>
    <row r="44" spans="1:12" ht="39.950000000000003" customHeight="1" thickBot="1" x14ac:dyDescent="0.35">
      <c r="A44" s="48"/>
      <c r="B44" s="10" t="s">
        <v>69</v>
      </c>
      <c r="C44" s="18"/>
      <c r="D44" s="24"/>
      <c r="E44" s="25">
        <f>+F44</f>
        <v>4773207</v>
      </c>
      <c r="F44" s="26">
        <v>4773207</v>
      </c>
      <c r="G44" s="26"/>
      <c r="H44" s="26"/>
      <c r="I44" s="27"/>
      <c r="J44" s="26"/>
      <c r="K44" s="28">
        <f>SUM(F44:I44)</f>
        <v>4773207</v>
      </c>
      <c r="L44" s="23">
        <f t="shared" si="2"/>
        <v>0</v>
      </c>
    </row>
    <row r="45" spans="1:12" ht="39.950000000000003" customHeight="1" thickBot="1" x14ac:dyDescent="0.35">
      <c r="A45" s="48"/>
      <c r="B45" s="10" t="s">
        <v>43</v>
      </c>
      <c r="C45" s="18">
        <v>1136</v>
      </c>
      <c r="D45" s="24">
        <v>69091342</v>
      </c>
      <c r="E45" s="25">
        <v>48363939</v>
      </c>
      <c r="F45" s="26"/>
      <c r="G45" s="26"/>
      <c r="H45" s="26">
        <v>48363939</v>
      </c>
      <c r="I45" s="27"/>
      <c r="J45" s="26"/>
      <c r="K45" s="28">
        <f>SUM(F45:J45)</f>
        <v>48363939</v>
      </c>
      <c r="L45" s="23">
        <f t="shared" si="2"/>
        <v>0</v>
      </c>
    </row>
    <row r="46" spans="1:12" ht="39.950000000000003" customHeight="1" thickBot="1" x14ac:dyDescent="0.35">
      <c r="A46" s="48"/>
      <c r="B46" s="10" t="s">
        <v>45</v>
      </c>
      <c r="C46" s="18" t="s">
        <v>23</v>
      </c>
      <c r="D46" s="24"/>
      <c r="E46" s="25">
        <f>+I46</f>
        <v>57765107</v>
      </c>
      <c r="F46" s="26"/>
      <c r="G46" s="26"/>
      <c r="H46" s="26"/>
      <c r="I46" s="27">
        <f>26800927+30964180</f>
        <v>57765107</v>
      </c>
      <c r="J46" s="26"/>
      <c r="K46" s="28">
        <f>SUM(F46:J46)</f>
        <v>57765107</v>
      </c>
      <c r="L46" s="23">
        <f t="shared" si="2"/>
        <v>0</v>
      </c>
    </row>
    <row r="47" spans="1:12" ht="39.950000000000003" customHeight="1" thickBot="1" x14ac:dyDescent="0.35">
      <c r="A47" s="3"/>
      <c r="B47" s="32" t="s">
        <v>46</v>
      </c>
      <c r="C47" s="33"/>
      <c r="D47" s="34">
        <f t="shared" ref="D47:L47" si="3">SUM(D15:D46)</f>
        <v>2805081376</v>
      </c>
      <c r="E47" s="35">
        <f t="shared" si="3"/>
        <v>1341941922.8</v>
      </c>
      <c r="F47" s="36">
        <f t="shared" si="3"/>
        <v>208451376</v>
      </c>
      <c r="G47" s="36">
        <f t="shared" si="3"/>
        <v>202100770</v>
      </c>
      <c r="H47" s="36">
        <f t="shared" si="3"/>
        <v>393014585</v>
      </c>
      <c r="I47" s="36">
        <f t="shared" si="3"/>
        <v>334629247</v>
      </c>
      <c r="J47" s="36">
        <f t="shared" si="3"/>
        <v>202160945</v>
      </c>
      <c r="K47" s="36">
        <f t="shared" si="3"/>
        <v>1340356923</v>
      </c>
      <c r="L47" s="36" t="e">
        <f t="shared" si="3"/>
        <v>#REF!</v>
      </c>
    </row>
    <row r="48" spans="1:12" ht="20.25" x14ac:dyDescent="0.3">
      <c r="A48" s="3"/>
      <c r="B48" s="3"/>
      <c r="C48" s="3"/>
      <c r="D48" s="1"/>
      <c r="E48" s="37"/>
      <c r="F48" s="37"/>
      <c r="G48" s="37"/>
      <c r="H48" s="37"/>
      <c r="I48" s="3"/>
      <c r="J48" s="3"/>
      <c r="K48" s="2"/>
      <c r="L48" s="2"/>
    </row>
    <row r="49" spans="1:12" ht="21" thickBot="1" x14ac:dyDescent="0.35">
      <c r="A49" s="3"/>
      <c r="B49" s="3"/>
      <c r="C49" s="3"/>
      <c r="D49" s="1"/>
      <c r="E49" s="3"/>
      <c r="F49" s="3"/>
      <c r="G49" s="3"/>
      <c r="H49" s="3"/>
      <c r="I49" s="3"/>
      <c r="J49" s="3"/>
      <c r="K49" s="2"/>
      <c r="L49" s="2"/>
    </row>
    <row r="50" spans="1:12" ht="20.25" x14ac:dyDescent="0.3">
      <c r="A50" s="3"/>
      <c r="B50" s="221"/>
      <c r="C50" s="222"/>
      <c r="D50" s="222"/>
      <c r="E50" s="222"/>
      <c r="F50" s="222"/>
      <c r="G50" s="222"/>
      <c r="H50" s="222"/>
      <c r="I50" s="222"/>
      <c r="J50" s="222"/>
      <c r="K50" s="222"/>
      <c r="L50" s="223"/>
    </row>
    <row r="51" spans="1:12" ht="20.25" x14ac:dyDescent="0.3">
      <c r="A51" s="3"/>
      <c r="B51" s="217"/>
      <c r="C51" s="218"/>
      <c r="D51" s="218"/>
      <c r="E51" s="218"/>
      <c r="F51" s="218"/>
      <c r="G51" s="218"/>
      <c r="H51" s="218"/>
      <c r="I51" s="218"/>
      <c r="J51" s="218"/>
      <c r="K51" s="218"/>
      <c r="L51" s="219"/>
    </row>
    <row r="52" spans="1:12" ht="20.25" x14ac:dyDescent="0.3">
      <c r="A52" s="3"/>
      <c r="B52" s="217" t="s">
        <v>47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9"/>
    </row>
    <row r="53" spans="1:12" ht="20.25" x14ac:dyDescent="0.3">
      <c r="A53" s="3"/>
      <c r="B53" s="217" t="s">
        <v>48</v>
      </c>
      <c r="C53" s="218"/>
      <c r="D53" s="218"/>
      <c r="E53" s="218"/>
      <c r="F53" s="218"/>
      <c r="G53" s="218"/>
      <c r="H53" s="218"/>
      <c r="I53" s="218"/>
      <c r="J53" s="218"/>
      <c r="K53" s="218"/>
      <c r="L53" s="219"/>
    </row>
    <row r="54" spans="1:12" ht="21" thickBot="1" x14ac:dyDescent="0.35">
      <c r="A54" s="9"/>
      <c r="B54" s="224" t="s">
        <v>49</v>
      </c>
      <c r="C54" s="225"/>
      <c r="D54" s="225"/>
      <c r="E54" s="225"/>
      <c r="F54" s="225"/>
      <c r="G54" s="225"/>
      <c r="H54" s="225"/>
      <c r="I54" s="225"/>
      <c r="J54" s="226"/>
      <c r="K54" s="225"/>
      <c r="L54" s="227"/>
    </row>
    <row r="55" spans="1:12" ht="20.25" x14ac:dyDescent="0.3">
      <c r="A55" s="3"/>
      <c r="B55" s="3"/>
      <c r="C55" s="3"/>
      <c r="D55" s="1"/>
      <c r="E55" s="3"/>
      <c r="F55" s="3"/>
      <c r="G55" s="3"/>
      <c r="H55" s="3"/>
      <c r="I55" s="3"/>
      <c r="J55" s="3"/>
      <c r="K55" s="2"/>
      <c r="L55" s="2"/>
    </row>
  </sheetData>
  <mergeCells count="6">
    <mergeCell ref="B54:L54"/>
    <mergeCell ref="D6:L6"/>
    <mergeCell ref="B50:L50"/>
    <mergeCell ref="B51:L51"/>
    <mergeCell ref="B52:L52"/>
    <mergeCell ref="B53:L53"/>
  </mergeCells>
  <pageMargins left="0.7" right="0.7" top="0.75" bottom="0.75" header="0.3" footer="0.3"/>
  <ignoredErrors>
    <ignoredError sqref="L3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FE28-44C8-4492-98B6-9D89B4900E03}">
  <dimension ref="A1:L51"/>
  <sheetViews>
    <sheetView topLeftCell="A28" zoomScale="51" zoomScaleNormal="51" workbookViewId="0">
      <selection activeCell="B15" sqref="B15"/>
    </sheetView>
  </sheetViews>
  <sheetFormatPr baseColWidth="10" defaultRowHeight="15" x14ac:dyDescent="0.25"/>
  <cols>
    <col min="1" max="1" width="5.28515625" customWidth="1"/>
    <col min="2" max="2" width="66.42578125" customWidth="1"/>
    <col min="3" max="3" width="26.85546875" customWidth="1"/>
    <col min="4" max="4" width="34" customWidth="1"/>
    <col min="5" max="5" width="35.28515625" customWidth="1"/>
    <col min="6" max="6" width="33" customWidth="1"/>
    <col min="7" max="7" width="31.28515625" customWidth="1"/>
    <col min="8" max="8" width="32.140625" customWidth="1"/>
    <col min="9" max="9" width="28.85546875" customWidth="1"/>
    <col min="10" max="10" width="30.7109375" customWidth="1"/>
    <col min="11" max="11" width="34.140625" customWidth="1"/>
    <col min="12" max="12" width="39.42578125" customWidth="1"/>
  </cols>
  <sheetData>
    <row r="1" spans="1:12" ht="20.25" x14ac:dyDescent="0.3">
      <c r="A1" s="51"/>
      <c r="B1" s="52" t="s">
        <v>0</v>
      </c>
      <c r="C1" s="53"/>
      <c r="D1" s="54"/>
      <c r="E1" s="55"/>
      <c r="F1" s="55"/>
      <c r="G1" s="55"/>
      <c r="H1" s="55"/>
      <c r="I1" s="55"/>
      <c r="J1" s="55"/>
      <c r="K1" s="55"/>
      <c r="L1" s="55"/>
    </row>
    <row r="2" spans="1:12" ht="20.25" x14ac:dyDescent="0.3">
      <c r="A2" s="51"/>
      <c r="B2" s="52" t="s">
        <v>1</v>
      </c>
      <c r="C2" s="53"/>
      <c r="D2" s="54"/>
      <c r="E2" s="55"/>
      <c r="F2" s="55"/>
      <c r="G2" s="55"/>
      <c r="H2" s="55"/>
      <c r="I2" s="55"/>
      <c r="J2" s="55"/>
      <c r="K2" s="55"/>
      <c r="L2" s="55"/>
    </row>
    <row r="3" spans="1:12" ht="20.25" x14ac:dyDescent="0.3">
      <c r="A3" s="51"/>
      <c r="B3" s="52" t="s">
        <v>2</v>
      </c>
      <c r="C3" s="53"/>
      <c r="D3" s="54"/>
      <c r="E3" s="55"/>
      <c r="F3" s="51"/>
      <c r="G3" s="55"/>
      <c r="H3" s="55"/>
      <c r="I3" s="55"/>
      <c r="J3" s="55"/>
      <c r="K3" s="55"/>
      <c r="L3" s="55"/>
    </row>
    <row r="4" spans="1:12" ht="20.25" x14ac:dyDescent="0.3">
      <c r="A4" s="51"/>
      <c r="B4" s="56" t="s">
        <v>3</v>
      </c>
      <c r="C4" s="57"/>
      <c r="D4" s="55"/>
      <c r="E4" s="55"/>
      <c r="F4" s="55"/>
      <c r="G4" s="55"/>
      <c r="H4" s="55"/>
      <c r="I4" s="55"/>
      <c r="J4" s="55"/>
      <c r="K4" s="55"/>
      <c r="L4" s="55"/>
    </row>
    <row r="5" spans="1:12" ht="20.25" x14ac:dyDescent="0.3">
      <c r="A5" s="51"/>
      <c r="B5" s="58" t="s">
        <v>4</v>
      </c>
      <c r="C5" s="59"/>
      <c r="D5" s="60"/>
      <c r="E5" s="55"/>
      <c r="F5" s="55"/>
      <c r="G5" s="55"/>
      <c r="H5" s="55"/>
      <c r="I5" s="55"/>
      <c r="J5" s="55"/>
      <c r="K5" s="55"/>
      <c r="L5" s="55"/>
    </row>
    <row r="6" spans="1:12" ht="30.75" x14ac:dyDescent="0.45">
      <c r="A6" s="51"/>
      <c r="B6" s="58"/>
      <c r="C6" s="59"/>
      <c r="D6" s="228" t="s">
        <v>5</v>
      </c>
      <c r="E6" s="228"/>
      <c r="F6" s="228"/>
      <c r="G6" s="228"/>
      <c r="H6" s="228"/>
      <c r="I6" s="228"/>
      <c r="J6" s="228"/>
      <c r="K6" s="228"/>
      <c r="L6" s="228"/>
    </row>
    <row r="7" spans="1:12" ht="24.75" x14ac:dyDescent="0.45">
      <c r="A7" s="51"/>
      <c r="B7" s="61" t="s">
        <v>70</v>
      </c>
      <c r="C7" s="62"/>
      <c r="D7" s="63"/>
      <c r="E7" s="64"/>
      <c r="F7" s="65"/>
      <c r="G7" s="55"/>
      <c r="H7" s="55"/>
      <c r="I7" s="66"/>
      <c r="J7" s="66"/>
      <c r="K7" s="55"/>
      <c r="L7" s="55"/>
    </row>
    <row r="8" spans="1:12" ht="22.5" x14ac:dyDescent="0.45">
      <c r="A8" s="51"/>
      <c r="B8" s="61" t="s">
        <v>71</v>
      </c>
      <c r="C8" s="62"/>
      <c r="D8" s="63"/>
      <c r="E8" s="64"/>
      <c r="F8" s="55"/>
      <c r="G8" s="55"/>
      <c r="H8" s="55"/>
      <c r="I8" s="55"/>
      <c r="J8" s="55"/>
      <c r="K8" s="55"/>
      <c r="L8" s="55"/>
    </row>
    <row r="9" spans="1:12" ht="16.5" thickBot="1" x14ac:dyDescent="0.3">
      <c r="A9" s="67"/>
      <c r="B9" s="51"/>
      <c r="C9" s="51"/>
      <c r="D9" s="68"/>
      <c r="E9" s="51"/>
      <c r="F9" s="51"/>
      <c r="G9" s="51"/>
      <c r="H9" s="51"/>
      <c r="I9" s="51"/>
      <c r="J9" s="51"/>
      <c r="K9" s="51"/>
      <c r="L9" s="51"/>
    </row>
    <row r="10" spans="1:12" ht="71.25" customHeight="1" thickBot="1" x14ac:dyDescent="0.3">
      <c r="A10" s="67"/>
      <c r="B10" s="69"/>
      <c r="C10" s="70" t="s">
        <v>8</v>
      </c>
      <c r="D10" s="71" t="s">
        <v>9</v>
      </c>
      <c r="E10" s="72" t="s">
        <v>10</v>
      </c>
      <c r="F10" s="70" t="s">
        <v>11</v>
      </c>
      <c r="G10" s="70" t="s">
        <v>12</v>
      </c>
      <c r="H10" s="70" t="s">
        <v>13</v>
      </c>
      <c r="I10" s="70" t="s">
        <v>14</v>
      </c>
      <c r="J10" s="70" t="s">
        <v>15</v>
      </c>
      <c r="K10" s="70" t="s">
        <v>16</v>
      </c>
      <c r="L10" s="70" t="s">
        <v>17</v>
      </c>
    </row>
    <row r="11" spans="1:12" ht="39.950000000000003" customHeight="1" thickBot="1" x14ac:dyDescent="0.3">
      <c r="A11" s="73"/>
      <c r="B11" s="74" t="s">
        <v>18</v>
      </c>
      <c r="C11" s="75"/>
      <c r="D11" s="76" t="s">
        <v>19</v>
      </c>
      <c r="E11" s="77" t="s">
        <v>19</v>
      </c>
      <c r="F11" s="78" t="s">
        <v>20</v>
      </c>
      <c r="G11" s="78" t="s">
        <v>20</v>
      </c>
      <c r="H11" s="78" t="s">
        <v>20</v>
      </c>
      <c r="I11" s="78" t="s">
        <v>20</v>
      </c>
      <c r="J11" s="78" t="s">
        <v>20</v>
      </c>
      <c r="K11" s="79" t="s">
        <v>21</v>
      </c>
      <c r="L11" s="79"/>
    </row>
    <row r="12" spans="1:12" ht="39.950000000000003" customHeight="1" thickBot="1" x14ac:dyDescent="0.3">
      <c r="A12" s="73"/>
      <c r="B12" s="70" t="s">
        <v>22</v>
      </c>
      <c r="C12" s="80" t="s">
        <v>23</v>
      </c>
      <c r="D12" s="81">
        <f>+F12*12</f>
        <v>1939533480</v>
      </c>
      <c r="E12" s="82">
        <f>+K12</f>
        <v>808138950</v>
      </c>
      <c r="F12" s="83">
        <v>161627790</v>
      </c>
      <c r="G12" s="83">
        <v>161627790</v>
      </c>
      <c r="H12" s="83">
        <v>161627790</v>
      </c>
      <c r="I12" s="84">
        <v>161627790</v>
      </c>
      <c r="J12" s="83">
        <v>161627790</v>
      </c>
      <c r="K12" s="85">
        <f>SUM(F12:J12)</f>
        <v>808138950</v>
      </c>
      <c r="L12" s="85">
        <f>+E12-K12</f>
        <v>0</v>
      </c>
    </row>
    <row r="13" spans="1:12" ht="39.950000000000003" customHeight="1" thickBot="1" x14ac:dyDescent="0.3">
      <c r="A13" s="73"/>
      <c r="B13" s="70" t="s">
        <v>24</v>
      </c>
      <c r="C13" s="80" t="s">
        <v>23</v>
      </c>
      <c r="D13" s="86">
        <f>+F13*12</f>
        <v>75634656</v>
      </c>
      <c r="E13" s="87">
        <f>SUM(F13:J13)</f>
        <v>31514440</v>
      </c>
      <c r="F13" s="88">
        <v>6302888</v>
      </c>
      <c r="G13" s="88">
        <v>6302888</v>
      </c>
      <c r="H13" s="88">
        <v>6302888</v>
      </c>
      <c r="I13" s="89">
        <v>6302888</v>
      </c>
      <c r="J13" s="88">
        <v>6302888</v>
      </c>
      <c r="K13" s="90">
        <f>SUM(F13:J13)</f>
        <v>31514440</v>
      </c>
      <c r="L13" s="85">
        <f>+E13-K13</f>
        <v>0</v>
      </c>
    </row>
    <row r="14" spans="1:12" ht="39.950000000000003" customHeight="1" thickBot="1" x14ac:dyDescent="0.3">
      <c r="A14" s="73"/>
      <c r="B14" s="70" t="s">
        <v>55</v>
      </c>
      <c r="C14" s="80" t="s">
        <v>23</v>
      </c>
      <c r="D14" s="91">
        <f t="shared" ref="D14:D16" si="0">+F14*12</f>
        <v>1317672</v>
      </c>
      <c r="E14" s="87">
        <f>SUM(F14:J14)</f>
        <v>549030</v>
      </c>
      <c r="F14" s="88">
        <f>109806</f>
        <v>109806</v>
      </c>
      <c r="G14" s="88">
        <v>109806</v>
      </c>
      <c r="H14" s="88">
        <v>109806</v>
      </c>
      <c r="I14" s="89">
        <v>109806</v>
      </c>
      <c r="J14" s="88">
        <v>109806</v>
      </c>
      <c r="K14" s="90">
        <f>SUM(F14:J14)</f>
        <v>549030</v>
      </c>
      <c r="L14" s="85">
        <f>+E14-K14</f>
        <v>0</v>
      </c>
    </row>
    <row r="15" spans="1:12" ht="39.950000000000003" customHeight="1" thickBot="1" x14ac:dyDescent="0.3">
      <c r="A15" s="73"/>
      <c r="B15" s="70" t="s">
        <v>56</v>
      </c>
      <c r="C15" s="80"/>
      <c r="D15" s="86">
        <f>+F15*12</f>
        <v>2546232</v>
      </c>
      <c r="E15" s="87">
        <f>+F15</f>
        <v>212186</v>
      </c>
      <c r="F15" s="88">
        <v>212186</v>
      </c>
      <c r="G15" s="88"/>
      <c r="H15" s="88"/>
      <c r="I15" s="89"/>
      <c r="J15" s="88"/>
      <c r="K15" s="90">
        <f>SUM(F15:I15)</f>
        <v>212186</v>
      </c>
      <c r="L15" s="85"/>
    </row>
    <row r="16" spans="1:12" ht="39.950000000000003" customHeight="1" thickBot="1" x14ac:dyDescent="0.3">
      <c r="A16" s="73"/>
      <c r="B16" s="70" t="s">
        <v>25</v>
      </c>
      <c r="C16" s="80" t="s">
        <v>23</v>
      </c>
      <c r="D16" s="86">
        <f t="shared" si="0"/>
        <v>4372128</v>
      </c>
      <c r="E16" s="87">
        <f>SUM(F16:J16)</f>
        <v>1821724</v>
      </c>
      <c r="F16" s="88">
        <v>364344</v>
      </c>
      <c r="G16" s="88">
        <v>364345</v>
      </c>
      <c r="H16" s="88">
        <v>364345</v>
      </c>
      <c r="I16" s="89">
        <v>364345</v>
      </c>
      <c r="J16" s="88">
        <v>364345</v>
      </c>
      <c r="K16" s="90">
        <f t="shared" ref="K16:K38" si="1">SUM(F16:J16)</f>
        <v>1821724</v>
      </c>
      <c r="L16" s="85">
        <f t="shared" ref="L16:L38" si="2">+E16-K16</f>
        <v>0</v>
      </c>
    </row>
    <row r="17" spans="1:12" ht="39.950000000000003" customHeight="1" thickBot="1" x14ac:dyDescent="0.3">
      <c r="A17" s="73"/>
      <c r="B17" s="70" t="s">
        <v>26</v>
      </c>
      <c r="C17" s="80" t="s">
        <v>23</v>
      </c>
      <c r="D17" s="86">
        <f>+F17*12</f>
        <v>7529808</v>
      </c>
      <c r="E17" s="87">
        <f>SUM(F17:J17)</f>
        <v>3137424</v>
      </c>
      <c r="F17" s="88">
        <v>627484</v>
      </c>
      <c r="G17" s="88">
        <v>627485</v>
      </c>
      <c r="H17" s="88">
        <v>627485</v>
      </c>
      <c r="I17" s="89">
        <v>627485</v>
      </c>
      <c r="J17" s="88">
        <v>627485</v>
      </c>
      <c r="K17" s="90">
        <f t="shared" si="1"/>
        <v>3137424</v>
      </c>
      <c r="L17" s="85">
        <f t="shared" si="2"/>
        <v>0</v>
      </c>
    </row>
    <row r="18" spans="1:12" ht="39.950000000000003" customHeight="1" thickBot="1" x14ac:dyDescent="0.3">
      <c r="A18" s="73"/>
      <c r="B18" s="70" t="s">
        <v>72</v>
      </c>
      <c r="C18" s="80">
        <v>2052</v>
      </c>
      <c r="D18" s="86">
        <v>73554653</v>
      </c>
      <c r="E18" s="87">
        <f>24518218+6129554</f>
        <v>30647772</v>
      </c>
      <c r="F18" s="88"/>
      <c r="G18" s="88"/>
      <c r="H18" s="88"/>
      <c r="I18" s="89"/>
      <c r="J18" s="88">
        <f>6129554+24518218</f>
        <v>30647772</v>
      </c>
      <c r="K18" s="90">
        <f t="shared" si="1"/>
        <v>30647772</v>
      </c>
      <c r="L18" s="85">
        <f t="shared" si="2"/>
        <v>0</v>
      </c>
    </row>
    <row r="19" spans="1:12" ht="39.950000000000003" customHeight="1" thickBot="1" x14ac:dyDescent="0.3">
      <c r="A19" s="73"/>
      <c r="B19" s="70" t="s">
        <v>27</v>
      </c>
      <c r="C19" s="80">
        <v>1714</v>
      </c>
      <c r="D19" s="86">
        <v>23241298</v>
      </c>
      <c r="E19" s="87">
        <f>+I19</f>
        <v>11620649</v>
      </c>
      <c r="F19" s="88"/>
      <c r="G19" s="88"/>
      <c r="H19" s="88"/>
      <c r="I19" s="89">
        <v>11620649</v>
      </c>
      <c r="J19" s="88"/>
      <c r="K19" s="90">
        <f t="shared" si="1"/>
        <v>11620649</v>
      </c>
      <c r="L19" s="85">
        <f t="shared" si="2"/>
        <v>0</v>
      </c>
    </row>
    <row r="20" spans="1:12" ht="39.950000000000003" customHeight="1" thickBot="1" x14ac:dyDescent="0.3">
      <c r="A20" s="73"/>
      <c r="B20" s="70" t="s">
        <v>61</v>
      </c>
      <c r="C20" s="80">
        <v>1716</v>
      </c>
      <c r="D20" s="86">
        <v>1254400</v>
      </c>
      <c r="E20" s="87">
        <f>+I20</f>
        <v>878080</v>
      </c>
      <c r="F20" s="88"/>
      <c r="G20" s="88"/>
      <c r="H20" s="88"/>
      <c r="I20" s="89">
        <f>+D20*0.7</f>
        <v>878080</v>
      </c>
      <c r="J20" s="88"/>
      <c r="K20" s="90">
        <f t="shared" si="1"/>
        <v>878080</v>
      </c>
      <c r="L20" s="85">
        <f t="shared" si="2"/>
        <v>0</v>
      </c>
    </row>
    <row r="21" spans="1:12" ht="39.950000000000003" customHeight="1" thickBot="1" x14ac:dyDescent="0.3">
      <c r="A21" s="73"/>
      <c r="B21" s="70" t="s">
        <v>62</v>
      </c>
      <c r="C21" s="80">
        <v>1716</v>
      </c>
      <c r="D21" s="86">
        <v>21110085</v>
      </c>
      <c r="E21" s="87">
        <f>+I21</f>
        <v>14777059.499999998</v>
      </c>
      <c r="F21" s="88"/>
      <c r="G21" s="88"/>
      <c r="H21" s="88"/>
      <c r="I21" s="89">
        <f>+D21*0.7</f>
        <v>14777059.499999998</v>
      </c>
      <c r="J21" s="88"/>
      <c r="K21" s="90">
        <f t="shared" si="1"/>
        <v>14777059.499999998</v>
      </c>
      <c r="L21" s="85">
        <f t="shared" si="2"/>
        <v>0</v>
      </c>
    </row>
    <row r="22" spans="1:12" ht="39.950000000000003" customHeight="1" thickBot="1" x14ac:dyDescent="0.3">
      <c r="A22" s="73"/>
      <c r="B22" s="70" t="s">
        <v>28</v>
      </c>
      <c r="C22" s="80">
        <v>2813</v>
      </c>
      <c r="D22" s="86">
        <v>356818</v>
      </c>
      <c r="E22" s="87">
        <v>249772.59999999998</v>
      </c>
      <c r="F22" s="88"/>
      <c r="G22" s="88"/>
      <c r="H22" s="88"/>
      <c r="I22" s="89"/>
      <c r="J22" s="88">
        <f>+D22*0.7</f>
        <v>249772.59999999998</v>
      </c>
      <c r="K22" s="90">
        <f t="shared" si="1"/>
        <v>249772.59999999998</v>
      </c>
      <c r="L22" s="85">
        <f t="shared" si="2"/>
        <v>0</v>
      </c>
    </row>
    <row r="23" spans="1:12" ht="39.950000000000003" customHeight="1" thickBot="1" x14ac:dyDescent="0.3">
      <c r="A23" s="73"/>
      <c r="B23" s="70" t="s">
        <v>29</v>
      </c>
      <c r="C23" s="80">
        <v>2813</v>
      </c>
      <c r="D23" s="92">
        <v>19448100</v>
      </c>
      <c r="E23" s="87">
        <v>13613670</v>
      </c>
      <c r="F23" s="88"/>
      <c r="G23" s="88"/>
      <c r="H23" s="88"/>
      <c r="I23" s="89"/>
      <c r="J23" s="88">
        <f>+D23*0.7</f>
        <v>13613670</v>
      </c>
      <c r="K23" s="90">
        <f t="shared" si="1"/>
        <v>13613670</v>
      </c>
      <c r="L23" s="85">
        <f t="shared" si="2"/>
        <v>0</v>
      </c>
    </row>
    <row r="24" spans="1:12" ht="39.950000000000003" customHeight="1" thickBot="1" x14ac:dyDescent="0.3">
      <c r="A24" s="73"/>
      <c r="B24" s="70" t="s">
        <v>30</v>
      </c>
      <c r="C24" s="80">
        <v>2057</v>
      </c>
      <c r="D24" s="92">
        <v>2834223</v>
      </c>
      <c r="E24" s="87">
        <f>+I24</f>
        <v>1983956.0999999999</v>
      </c>
      <c r="F24" s="88"/>
      <c r="G24" s="88"/>
      <c r="H24" s="88"/>
      <c r="I24" s="89">
        <v>1983956.0999999999</v>
      </c>
      <c r="J24" s="88"/>
      <c r="K24" s="90">
        <f t="shared" si="1"/>
        <v>1983956.0999999999</v>
      </c>
      <c r="L24" s="85">
        <f t="shared" si="2"/>
        <v>0</v>
      </c>
    </row>
    <row r="25" spans="1:12" ht="39.950000000000003" customHeight="1" thickBot="1" x14ac:dyDescent="0.3">
      <c r="A25" s="73"/>
      <c r="B25" s="70" t="s">
        <v>73</v>
      </c>
      <c r="C25" s="80">
        <v>2057</v>
      </c>
      <c r="D25" s="93">
        <v>1786170</v>
      </c>
      <c r="E25" s="87">
        <f t="shared" ref="E25:E27" si="3">+I25</f>
        <v>1250319</v>
      </c>
      <c r="F25" s="88"/>
      <c r="G25" s="88"/>
      <c r="H25" s="88"/>
      <c r="I25" s="89">
        <v>1250319</v>
      </c>
      <c r="J25" s="88"/>
      <c r="K25" s="90">
        <f t="shared" si="1"/>
        <v>1250319</v>
      </c>
      <c r="L25" s="85">
        <f t="shared" si="2"/>
        <v>0</v>
      </c>
    </row>
    <row r="26" spans="1:12" ht="39.950000000000003" customHeight="1" thickBot="1" x14ac:dyDescent="0.3">
      <c r="A26" s="73"/>
      <c r="B26" s="70" t="s">
        <v>74</v>
      </c>
      <c r="C26" s="80">
        <v>2057</v>
      </c>
      <c r="D26" s="93">
        <v>6465085</v>
      </c>
      <c r="E26" s="87">
        <f>+I26</f>
        <v>4525559.5</v>
      </c>
      <c r="F26" s="88"/>
      <c r="G26" s="88"/>
      <c r="H26" s="88"/>
      <c r="I26" s="89">
        <v>4525559.5</v>
      </c>
      <c r="J26" s="88"/>
      <c r="K26" s="90">
        <f t="shared" si="1"/>
        <v>4525559.5</v>
      </c>
      <c r="L26" s="85">
        <f t="shared" si="2"/>
        <v>0</v>
      </c>
    </row>
    <row r="27" spans="1:12" ht="39.950000000000003" customHeight="1" thickBot="1" x14ac:dyDescent="0.3">
      <c r="A27" s="73"/>
      <c r="B27" s="70" t="s">
        <v>32</v>
      </c>
      <c r="C27" s="80">
        <v>2057</v>
      </c>
      <c r="D27" s="93">
        <v>35723400</v>
      </c>
      <c r="E27" s="87">
        <f t="shared" si="3"/>
        <v>25006380</v>
      </c>
      <c r="F27" s="88"/>
      <c r="G27" s="88"/>
      <c r="H27" s="88"/>
      <c r="I27" s="89">
        <v>25006380</v>
      </c>
      <c r="J27" s="88"/>
      <c r="K27" s="90">
        <f t="shared" si="1"/>
        <v>25006380</v>
      </c>
      <c r="L27" s="85">
        <f t="shared" si="2"/>
        <v>0</v>
      </c>
    </row>
    <row r="28" spans="1:12" ht="39.950000000000003" customHeight="1" thickBot="1" x14ac:dyDescent="0.3">
      <c r="A28" s="73"/>
      <c r="B28" s="70" t="s">
        <v>33</v>
      </c>
      <c r="C28" s="80">
        <v>2812</v>
      </c>
      <c r="D28" s="93">
        <v>2921870</v>
      </c>
      <c r="E28" s="87"/>
      <c r="F28" s="88"/>
      <c r="G28" s="88"/>
      <c r="H28" s="88"/>
      <c r="I28" s="89"/>
      <c r="J28" s="88"/>
      <c r="K28" s="90">
        <f t="shared" si="1"/>
        <v>0</v>
      </c>
      <c r="L28" s="85">
        <f t="shared" si="2"/>
        <v>0</v>
      </c>
    </row>
    <row r="29" spans="1:12" ht="39.950000000000003" customHeight="1" thickBot="1" x14ac:dyDescent="0.3">
      <c r="A29" s="73"/>
      <c r="B29" s="70" t="s">
        <v>35</v>
      </c>
      <c r="C29" s="80">
        <v>2488</v>
      </c>
      <c r="D29" s="86">
        <v>29672159</v>
      </c>
      <c r="E29" s="87"/>
      <c r="F29" s="88"/>
      <c r="G29" s="88"/>
      <c r="H29" s="88"/>
      <c r="I29" s="89"/>
      <c r="J29" s="88"/>
      <c r="K29" s="90">
        <f t="shared" si="1"/>
        <v>0</v>
      </c>
      <c r="L29" s="85">
        <f t="shared" si="2"/>
        <v>0</v>
      </c>
    </row>
    <row r="30" spans="1:12" ht="39.950000000000003" customHeight="1" thickBot="1" x14ac:dyDescent="0.3">
      <c r="A30" s="73"/>
      <c r="B30" s="70" t="s">
        <v>36</v>
      </c>
      <c r="C30" s="80">
        <v>2487</v>
      </c>
      <c r="D30" s="86">
        <v>4511678</v>
      </c>
      <c r="E30" s="87"/>
      <c r="F30" s="88"/>
      <c r="G30" s="88"/>
      <c r="H30" s="88"/>
      <c r="I30" s="89"/>
      <c r="J30" s="88"/>
      <c r="K30" s="90">
        <f t="shared" si="1"/>
        <v>0</v>
      </c>
      <c r="L30" s="85">
        <f t="shared" si="2"/>
        <v>0</v>
      </c>
    </row>
    <row r="31" spans="1:12" ht="39.950000000000003" customHeight="1" thickBot="1" x14ac:dyDescent="0.3">
      <c r="A31" s="73"/>
      <c r="B31" s="70" t="s">
        <v>65</v>
      </c>
      <c r="C31" s="80">
        <v>1715</v>
      </c>
      <c r="D31" s="86">
        <v>11569491</v>
      </c>
      <c r="E31" s="87">
        <v>8098643</v>
      </c>
      <c r="F31" s="88"/>
      <c r="G31" s="88"/>
      <c r="H31" s="88"/>
      <c r="I31" s="89">
        <v>8098643</v>
      </c>
      <c r="J31" s="88"/>
      <c r="K31" s="90">
        <f t="shared" si="1"/>
        <v>8098643</v>
      </c>
      <c r="L31" s="85">
        <f t="shared" si="2"/>
        <v>0</v>
      </c>
    </row>
    <row r="32" spans="1:12" ht="39.950000000000003" customHeight="1" thickBot="1" x14ac:dyDescent="0.3">
      <c r="A32" s="73"/>
      <c r="B32" s="70" t="s">
        <v>66</v>
      </c>
      <c r="C32" s="80">
        <v>2054</v>
      </c>
      <c r="D32" s="86">
        <v>31217156</v>
      </c>
      <c r="E32" s="87">
        <f>+I32</f>
        <v>21852009</v>
      </c>
      <c r="F32" s="88"/>
      <c r="G32" s="88"/>
      <c r="H32" s="88"/>
      <c r="I32" s="89">
        <v>21852009</v>
      </c>
      <c r="J32" s="88"/>
      <c r="K32" s="90">
        <f t="shared" si="1"/>
        <v>21852009</v>
      </c>
      <c r="L32" s="85">
        <f t="shared" si="2"/>
        <v>0</v>
      </c>
    </row>
    <row r="33" spans="1:12" ht="39.950000000000003" customHeight="1" thickBot="1" x14ac:dyDescent="0.3">
      <c r="A33" s="73"/>
      <c r="B33" s="70" t="s">
        <v>37</v>
      </c>
      <c r="C33" s="80">
        <v>2058</v>
      </c>
      <c r="D33" s="86">
        <v>23375000</v>
      </c>
      <c r="E33" s="87">
        <f>+I33</f>
        <v>16362500</v>
      </c>
      <c r="F33" s="88"/>
      <c r="G33" s="88"/>
      <c r="H33" s="88"/>
      <c r="I33" s="89">
        <v>16362500</v>
      </c>
      <c r="J33" s="88"/>
      <c r="K33" s="90">
        <f t="shared" si="1"/>
        <v>16362500</v>
      </c>
      <c r="L33" s="85">
        <f t="shared" si="2"/>
        <v>0</v>
      </c>
    </row>
    <row r="34" spans="1:12" ht="39.950000000000003" customHeight="1" thickBot="1" x14ac:dyDescent="0.3">
      <c r="A34" s="73"/>
      <c r="B34" s="70" t="s">
        <v>39</v>
      </c>
      <c r="C34" s="80">
        <v>2053</v>
      </c>
      <c r="D34" s="86">
        <v>138707</v>
      </c>
      <c r="E34" s="87">
        <f>+I34</f>
        <v>138707</v>
      </c>
      <c r="F34" s="88"/>
      <c r="G34" s="88"/>
      <c r="H34" s="88"/>
      <c r="I34" s="89">
        <v>138707</v>
      </c>
      <c r="J34" s="88"/>
      <c r="K34" s="90">
        <f t="shared" si="1"/>
        <v>138707</v>
      </c>
      <c r="L34" s="85">
        <f t="shared" si="2"/>
        <v>0</v>
      </c>
    </row>
    <row r="35" spans="1:12" ht="39.950000000000003" customHeight="1" thickBot="1" x14ac:dyDescent="0.3">
      <c r="A35" s="73"/>
      <c r="B35" s="70" t="s">
        <v>40</v>
      </c>
      <c r="C35" s="80">
        <v>1575</v>
      </c>
      <c r="D35" s="86">
        <v>16375412</v>
      </c>
      <c r="E35" s="87">
        <v>11462788</v>
      </c>
      <c r="F35" s="88"/>
      <c r="G35" s="88"/>
      <c r="H35" s="88">
        <v>11462788</v>
      </c>
      <c r="I35" s="89"/>
      <c r="J35" s="88"/>
      <c r="K35" s="90">
        <f t="shared" si="1"/>
        <v>11462788</v>
      </c>
      <c r="L35" s="85">
        <f t="shared" si="2"/>
        <v>0</v>
      </c>
    </row>
    <row r="36" spans="1:12" ht="39.950000000000003" customHeight="1" thickBot="1" x14ac:dyDescent="0.3">
      <c r="A36" s="73"/>
      <c r="B36" s="70" t="s">
        <v>75</v>
      </c>
      <c r="C36" s="80">
        <v>2486</v>
      </c>
      <c r="D36" s="86">
        <v>4244455</v>
      </c>
      <c r="E36" s="87">
        <f>+I36+1556299</f>
        <v>2971119</v>
      </c>
      <c r="F36" s="88"/>
      <c r="G36" s="88"/>
      <c r="H36" s="88"/>
      <c r="I36" s="89">
        <v>1414820</v>
      </c>
      <c r="J36" s="88"/>
      <c r="K36" s="90">
        <f t="shared" si="1"/>
        <v>1414820</v>
      </c>
      <c r="L36" s="85">
        <f t="shared" si="2"/>
        <v>1556299</v>
      </c>
    </row>
    <row r="37" spans="1:12" ht="39.950000000000003" customHeight="1" thickBot="1" x14ac:dyDescent="0.3">
      <c r="A37" s="73"/>
      <c r="B37" s="70" t="s">
        <v>41</v>
      </c>
      <c r="C37" s="80">
        <v>2814</v>
      </c>
      <c r="D37" s="86">
        <f>21290171+14903120</f>
        <v>36193291</v>
      </c>
      <c r="E37" s="87">
        <v>14903120</v>
      </c>
      <c r="F37" s="88"/>
      <c r="G37" s="88"/>
      <c r="H37" s="88"/>
      <c r="I37" s="89"/>
      <c r="J37" s="88">
        <v>14903120</v>
      </c>
      <c r="K37" s="90">
        <f t="shared" si="1"/>
        <v>14903120</v>
      </c>
      <c r="L37" s="85">
        <f t="shared" si="2"/>
        <v>0</v>
      </c>
    </row>
    <row r="38" spans="1:12" ht="39.950000000000003" customHeight="1" thickBot="1" x14ac:dyDescent="0.3">
      <c r="A38" s="73"/>
      <c r="B38" s="70" t="s">
        <v>68</v>
      </c>
      <c r="C38" s="80" t="s">
        <v>76</v>
      </c>
      <c r="D38" s="86">
        <f>+F38*12</f>
        <v>17273172</v>
      </c>
      <c r="E38" s="87">
        <f>SUM(F38:J38)</f>
        <v>7197155</v>
      </c>
      <c r="F38" s="88">
        <f>1439431</f>
        <v>1439431</v>
      </c>
      <c r="G38" s="88">
        <v>1439431</v>
      </c>
      <c r="H38" s="88">
        <v>1439431</v>
      </c>
      <c r="I38" s="89">
        <v>1439431</v>
      </c>
      <c r="J38" s="88">
        <v>1439431</v>
      </c>
      <c r="K38" s="90">
        <f t="shared" si="1"/>
        <v>7197155</v>
      </c>
      <c r="L38" s="85">
        <f t="shared" si="2"/>
        <v>0</v>
      </c>
    </row>
    <row r="39" spans="1:12" ht="39.950000000000003" customHeight="1" thickBot="1" x14ac:dyDescent="0.3">
      <c r="A39" s="73"/>
      <c r="B39" s="70" t="s">
        <v>69</v>
      </c>
      <c r="C39" s="80" t="s">
        <v>76</v>
      </c>
      <c r="D39" s="86"/>
      <c r="E39" s="87">
        <f>+F39</f>
        <v>2609811</v>
      </c>
      <c r="F39" s="88">
        <v>2609811</v>
      </c>
      <c r="G39" s="88"/>
      <c r="H39" s="88"/>
      <c r="I39" s="89"/>
      <c r="J39" s="88"/>
      <c r="K39" s="90">
        <f>+SUM(F39:I39)</f>
        <v>2609811</v>
      </c>
      <c r="L39" s="85"/>
    </row>
    <row r="40" spans="1:12" ht="39.950000000000003" customHeight="1" thickBot="1" x14ac:dyDescent="0.3">
      <c r="A40" s="73"/>
      <c r="B40" s="70" t="s">
        <v>43</v>
      </c>
      <c r="C40" s="80">
        <v>2055</v>
      </c>
      <c r="D40" s="86">
        <v>65441660</v>
      </c>
      <c r="E40" s="87">
        <f>+I40</f>
        <v>45809162</v>
      </c>
      <c r="F40" s="88"/>
      <c r="G40" s="88"/>
      <c r="H40" s="88"/>
      <c r="I40" s="94">
        <v>45809162</v>
      </c>
      <c r="J40" s="88"/>
      <c r="K40" s="90">
        <f>SUM(F40:J40)</f>
        <v>45809162</v>
      </c>
      <c r="L40" s="85">
        <f>+E40-K40</f>
        <v>0</v>
      </c>
    </row>
    <row r="41" spans="1:12" ht="39.950000000000003" customHeight="1" thickBot="1" x14ac:dyDescent="0.3">
      <c r="A41" s="73"/>
      <c r="B41" s="70" t="s">
        <v>45</v>
      </c>
      <c r="C41" s="80" t="s">
        <v>23</v>
      </c>
      <c r="D41" s="86"/>
      <c r="E41" s="87"/>
      <c r="F41" s="88"/>
      <c r="G41" s="88"/>
      <c r="H41" s="88"/>
      <c r="I41" s="89">
        <f>18832876+21758374</f>
        <v>40591250</v>
      </c>
      <c r="J41" s="88"/>
      <c r="K41" s="90">
        <f>SUM(F41:J41)</f>
        <v>40591250</v>
      </c>
      <c r="L41" s="85">
        <f>+E41-K41</f>
        <v>-40591250</v>
      </c>
    </row>
    <row r="42" spans="1:12" ht="39.950000000000003" customHeight="1" thickBot="1" x14ac:dyDescent="0.3">
      <c r="A42" s="95"/>
      <c r="B42" s="96" t="s">
        <v>46</v>
      </c>
      <c r="C42" s="97"/>
      <c r="D42" s="98">
        <f t="shared" ref="D42:L42" si="4">SUM(D12:D41)</f>
        <v>2459642259</v>
      </c>
      <c r="E42" s="99">
        <f t="shared" si="4"/>
        <v>1081331985.7</v>
      </c>
      <c r="F42" s="100">
        <f t="shared" si="4"/>
        <v>173293740</v>
      </c>
      <c r="G42" s="100">
        <f t="shared" si="4"/>
        <v>170471745</v>
      </c>
      <c r="H42" s="100">
        <f t="shared" si="4"/>
        <v>181934533</v>
      </c>
      <c r="I42" s="100">
        <f t="shared" si="4"/>
        <v>364780839.10000002</v>
      </c>
      <c r="J42" s="100">
        <f t="shared" si="4"/>
        <v>229886079.59999999</v>
      </c>
      <c r="K42" s="100">
        <f t="shared" si="4"/>
        <v>1120366936.7</v>
      </c>
      <c r="L42" s="100">
        <f t="shared" si="4"/>
        <v>-39034951</v>
      </c>
    </row>
    <row r="43" spans="1:12" ht="15.75" x14ac:dyDescent="0.25">
      <c r="A43" s="95"/>
      <c r="B43" s="95"/>
      <c r="C43" s="95"/>
      <c r="D43" s="101"/>
      <c r="E43" s="95"/>
      <c r="F43" s="95"/>
      <c r="G43" s="95"/>
      <c r="H43" s="95"/>
      <c r="I43" s="95"/>
      <c r="J43" s="95"/>
      <c r="K43" s="68"/>
      <c r="L43" s="68"/>
    </row>
    <row r="44" spans="1:12" ht="16.5" thickBot="1" x14ac:dyDescent="0.3">
      <c r="A44" s="95"/>
      <c r="B44" s="95"/>
      <c r="C44" s="95"/>
      <c r="D44" s="101"/>
      <c r="E44" s="102"/>
      <c r="F44" s="95"/>
      <c r="G44" s="95"/>
      <c r="H44" s="102"/>
      <c r="I44" s="95"/>
      <c r="J44" s="95"/>
      <c r="K44" s="68"/>
      <c r="L44" s="68"/>
    </row>
    <row r="45" spans="1:12" ht="18" x14ac:dyDescent="0.25">
      <c r="A45" s="95"/>
      <c r="B45" s="229" t="s">
        <v>47</v>
      </c>
      <c r="C45" s="230"/>
      <c r="D45" s="230"/>
      <c r="E45" s="230"/>
      <c r="F45" s="230"/>
      <c r="G45" s="230"/>
      <c r="H45" s="230"/>
      <c r="I45" s="230"/>
      <c r="J45" s="230"/>
      <c r="K45" s="230"/>
      <c r="L45" s="231"/>
    </row>
    <row r="46" spans="1:12" ht="18" x14ac:dyDescent="0.25">
      <c r="A46" s="95"/>
      <c r="B46" s="232" t="s">
        <v>48</v>
      </c>
      <c r="C46" s="233"/>
      <c r="D46" s="233"/>
      <c r="E46" s="233"/>
      <c r="F46" s="233"/>
      <c r="G46" s="233"/>
      <c r="H46" s="233"/>
      <c r="I46" s="233"/>
      <c r="J46" s="233"/>
      <c r="K46" s="233"/>
      <c r="L46" s="234"/>
    </row>
    <row r="47" spans="1:12" ht="18.75" x14ac:dyDescent="0.3">
      <c r="A47" s="55"/>
      <c r="B47" s="232" t="s">
        <v>49</v>
      </c>
      <c r="C47" s="233"/>
      <c r="D47" s="233"/>
      <c r="E47" s="233"/>
      <c r="F47" s="233"/>
      <c r="G47" s="233"/>
      <c r="H47" s="233"/>
      <c r="I47" s="233"/>
      <c r="J47" s="233"/>
      <c r="K47" s="233"/>
      <c r="L47" s="234"/>
    </row>
    <row r="48" spans="1:12" ht="18.75" x14ac:dyDescent="0.3">
      <c r="A48" s="55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4"/>
    </row>
    <row r="49" spans="1:12" ht="16.5" thickBot="1" x14ac:dyDescent="0.35">
      <c r="A49" s="55"/>
      <c r="B49" s="103"/>
      <c r="C49" s="104"/>
      <c r="D49" s="105"/>
      <c r="E49" s="104"/>
      <c r="F49" s="104"/>
      <c r="G49" s="104"/>
      <c r="H49" s="104"/>
      <c r="I49" s="104"/>
      <c r="J49" s="104"/>
      <c r="K49" s="104"/>
      <c r="L49" s="106"/>
    </row>
    <row r="50" spans="1:12" ht="15.75" x14ac:dyDescent="0.25">
      <c r="A50" s="66"/>
      <c r="B50" s="95"/>
      <c r="C50" s="95"/>
      <c r="D50" s="95"/>
      <c r="E50" s="95"/>
      <c r="F50" s="95"/>
      <c r="G50" s="95"/>
      <c r="H50" s="95"/>
      <c r="I50" s="95"/>
      <c r="J50" s="95"/>
      <c r="K50" s="68"/>
      <c r="L50" s="68"/>
    </row>
    <row r="51" spans="1:12" ht="15.75" x14ac:dyDescent="0.25">
      <c r="A51" s="95"/>
      <c r="B51" s="95"/>
      <c r="C51" s="95"/>
      <c r="D51" s="95"/>
      <c r="E51" s="107"/>
      <c r="F51" s="102"/>
      <c r="G51" s="102"/>
      <c r="H51" s="95"/>
      <c r="I51" s="95"/>
      <c r="J51" s="95"/>
      <c r="K51" s="68"/>
      <c r="L51" s="68"/>
    </row>
  </sheetData>
  <mergeCells count="5">
    <mergeCell ref="D6:L6"/>
    <mergeCell ref="B45:L45"/>
    <mergeCell ref="B46:L46"/>
    <mergeCell ref="B47:L47"/>
    <mergeCell ref="B48:L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3644-FC87-45EF-8543-BF3933549037}">
  <dimension ref="A1:K56"/>
  <sheetViews>
    <sheetView topLeftCell="A40" zoomScale="59" zoomScaleNormal="59" workbookViewId="0">
      <selection activeCell="D64" sqref="D64"/>
    </sheetView>
  </sheetViews>
  <sheetFormatPr baseColWidth="10" defaultRowHeight="15" x14ac:dyDescent="0.25"/>
  <cols>
    <col min="1" max="1" width="50.7109375" customWidth="1"/>
    <col min="2" max="2" width="24.7109375" customWidth="1"/>
    <col min="3" max="3" width="31" customWidth="1"/>
    <col min="4" max="4" width="36.140625" customWidth="1"/>
    <col min="5" max="5" width="30.42578125" customWidth="1"/>
    <col min="6" max="6" width="30.5703125" customWidth="1"/>
    <col min="7" max="9" width="30.140625" customWidth="1"/>
    <col min="10" max="10" width="34.42578125" customWidth="1"/>
    <col min="11" max="11" width="35.140625" customWidth="1"/>
  </cols>
  <sheetData>
    <row r="1" spans="1:11" ht="20.25" x14ac:dyDescent="0.3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</row>
    <row r="2" spans="1:11" ht="20.25" x14ac:dyDescent="0.3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</row>
    <row r="3" spans="1:11" ht="20.25" x14ac:dyDescent="0.3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</row>
    <row r="4" spans="1:11" ht="20.25" x14ac:dyDescent="0.3">
      <c r="A4" s="4" t="s">
        <v>3</v>
      </c>
      <c r="B4" s="4"/>
      <c r="C4" s="1"/>
      <c r="D4" s="3"/>
      <c r="E4" s="3"/>
      <c r="F4" s="3"/>
      <c r="G4" s="3"/>
      <c r="H4" s="3"/>
      <c r="I4" s="3"/>
      <c r="J4" s="3"/>
      <c r="K4" s="3"/>
    </row>
    <row r="5" spans="1:11" ht="20.25" x14ac:dyDescent="0.3">
      <c r="A5" s="5" t="s">
        <v>4</v>
      </c>
      <c r="B5" s="5"/>
      <c r="C5" s="6"/>
      <c r="D5" s="3"/>
      <c r="E5" s="3"/>
      <c r="F5" s="3"/>
      <c r="G5" s="3"/>
      <c r="H5" s="3"/>
      <c r="I5" s="3"/>
      <c r="J5" s="3"/>
      <c r="K5" s="3"/>
    </row>
    <row r="6" spans="1:11" ht="35.25" x14ac:dyDescent="0.5">
      <c r="A6" s="5"/>
      <c r="B6" s="5"/>
      <c r="C6" s="220" t="s">
        <v>5</v>
      </c>
      <c r="D6" s="220"/>
      <c r="E6" s="220"/>
      <c r="F6" s="220"/>
      <c r="G6" s="220"/>
      <c r="H6" s="220"/>
      <c r="I6" s="220"/>
      <c r="J6" s="220"/>
      <c r="K6" s="220"/>
    </row>
    <row r="7" spans="1:11" ht="20.25" x14ac:dyDescent="0.3">
      <c r="A7" s="7" t="s">
        <v>77</v>
      </c>
      <c r="B7" s="7"/>
      <c r="C7" s="8"/>
      <c r="D7" s="1"/>
      <c r="E7" s="4"/>
      <c r="F7" s="3"/>
      <c r="G7" s="3"/>
      <c r="H7" s="9"/>
      <c r="I7" s="9"/>
      <c r="J7" s="3"/>
      <c r="K7" s="3"/>
    </row>
    <row r="8" spans="1:11" ht="20.25" x14ac:dyDescent="0.3">
      <c r="A8" s="7" t="s">
        <v>78</v>
      </c>
      <c r="B8" s="7"/>
      <c r="C8" s="8"/>
      <c r="D8" s="1"/>
      <c r="E8" s="3"/>
      <c r="F8" s="3"/>
      <c r="G8" s="3"/>
      <c r="H8" s="3"/>
      <c r="I8" s="3"/>
      <c r="J8" s="3"/>
      <c r="K8" s="3"/>
    </row>
    <row r="9" spans="1:11" ht="21" thickBot="1" x14ac:dyDescent="0.35">
      <c r="A9" s="3"/>
      <c r="B9" s="3"/>
      <c r="C9" s="2"/>
      <c r="D9" s="3"/>
      <c r="E9" s="3"/>
      <c r="F9" s="3"/>
      <c r="G9" s="3"/>
      <c r="H9" s="3"/>
      <c r="I9" s="3"/>
      <c r="J9" s="3"/>
      <c r="K9" s="3"/>
    </row>
    <row r="10" spans="1:11" ht="78.75" customHeight="1" thickBot="1" x14ac:dyDescent="0.35">
      <c r="A10" s="3"/>
      <c r="B10" s="10" t="s">
        <v>8</v>
      </c>
      <c r="C10" s="11" t="s">
        <v>9</v>
      </c>
      <c r="D10" s="12" t="s">
        <v>10</v>
      </c>
      <c r="E10" s="10" t="s">
        <v>11</v>
      </c>
      <c r="F10" s="10" t="s">
        <v>12</v>
      </c>
      <c r="G10" s="10" t="s">
        <v>13</v>
      </c>
      <c r="H10" s="12" t="s">
        <v>14</v>
      </c>
      <c r="I10" s="10" t="s">
        <v>15</v>
      </c>
      <c r="J10" s="10" t="s">
        <v>16</v>
      </c>
      <c r="K10" s="10" t="s">
        <v>17</v>
      </c>
    </row>
    <row r="11" spans="1:11" ht="39.950000000000003" customHeight="1" thickBot="1" x14ac:dyDescent="0.35">
      <c r="A11" s="13" t="s">
        <v>18</v>
      </c>
      <c r="B11" s="14"/>
      <c r="C11" s="15" t="s">
        <v>19</v>
      </c>
      <c r="D11" s="16" t="s">
        <v>19</v>
      </c>
      <c r="E11" s="17" t="s">
        <v>20</v>
      </c>
      <c r="F11" s="17" t="s">
        <v>20</v>
      </c>
      <c r="G11" s="17" t="s">
        <v>20</v>
      </c>
      <c r="H11" s="49" t="s">
        <v>20</v>
      </c>
      <c r="I11" s="17" t="s">
        <v>20</v>
      </c>
      <c r="J11" s="17" t="s">
        <v>21</v>
      </c>
      <c r="K11" s="17"/>
    </row>
    <row r="12" spans="1:11" ht="39.950000000000003" customHeight="1" thickBot="1" x14ac:dyDescent="0.35">
      <c r="A12" s="10" t="s">
        <v>22</v>
      </c>
      <c r="B12" s="18" t="s">
        <v>23</v>
      </c>
      <c r="C12" s="19">
        <f>+E12*12</f>
        <v>3656230680</v>
      </c>
      <c r="D12" s="20">
        <f>SUM(E12:I12)</f>
        <v>1523429450</v>
      </c>
      <c r="E12" s="21">
        <v>304685890</v>
      </c>
      <c r="F12" s="21">
        <v>304685890</v>
      </c>
      <c r="G12" s="21">
        <v>304685890</v>
      </c>
      <c r="H12" s="108">
        <v>304685890</v>
      </c>
      <c r="I12" s="21">
        <v>304685890</v>
      </c>
      <c r="J12" s="23">
        <f>SUM(E12:I12)</f>
        <v>1523429450</v>
      </c>
      <c r="K12" s="23">
        <f t="shared" ref="K12:K29" si="0">+D12-J12</f>
        <v>0</v>
      </c>
    </row>
    <row r="13" spans="1:11" ht="39.950000000000003" customHeight="1" thickBot="1" x14ac:dyDescent="0.35">
      <c r="A13" s="10" t="s">
        <v>24</v>
      </c>
      <c r="B13" s="18" t="s">
        <v>23</v>
      </c>
      <c r="C13" s="24">
        <f>+E13*12</f>
        <v>125580828</v>
      </c>
      <c r="D13" s="20">
        <f>SUM(E13:I13)</f>
        <v>52325345</v>
      </c>
      <c r="E13" s="26">
        <v>10465069</v>
      </c>
      <c r="F13" s="26">
        <v>10465069</v>
      </c>
      <c r="G13" s="26">
        <v>10465069</v>
      </c>
      <c r="H13" s="109">
        <v>10465069</v>
      </c>
      <c r="I13" s="26">
        <v>10465069</v>
      </c>
      <c r="J13" s="28">
        <f>SUM(E13:I13)</f>
        <v>52325345</v>
      </c>
      <c r="K13" s="23">
        <f t="shared" si="0"/>
        <v>0</v>
      </c>
    </row>
    <row r="14" spans="1:11" ht="39.950000000000003" customHeight="1" thickBot="1" x14ac:dyDescent="0.35">
      <c r="A14" s="10" t="s">
        <v>55</v>
      </c>
      <c r="B14" s="18" t="s">
        <v>23</v>
      </c>
      <c r="C14" s="24">
        <f>+E14*12</f>
        <v>6160716</v>
      </c>
      <c r="D14" s="20">
        <f>SUM(E14:I14)</f>
        <v>2566965</v>
      </c>
      <c r="E14" s="26">
        <f>513393</f>
        <v>513393</v>
      </c>
      <c r="F14" s="26">
        <v>513393</v>
      </c>
      <c r="G14" s="26">
        <v>513393</v>
      </c>
      <c r="H14" s="109">
        <v>513393</v>
      </c>
      <c r="I14" s="26">
        <v>513393</v>
      </c>
      <c r="J14" s="28">
        <f>SUM(E14:I14)</f>
        <v>2566965</v>
      </c>
      <c r="K14" s="23">
        <f t="shared" si="0"/>
        <v>0</v>
      </c>
    </row>
    <row r="15" spans="1:11" ht="39.950000000000003" customHeight="1" thickBot="1" x14ac:dyDescent="0.35">
      <c r="A15" s="10" t="s">
        <v>56</v>
      </c>
      <c r="B15" s="18"/>
      <c r="C15" s="24"/>
      <c r="D15" s="20">
        <f>+E15</f>
        <v>992064</v>
      </c>
      <c r="E15" s="26">
        <v>992064</v>
      </c>
      <c r="F15" s="26"/>
      <c r="G15" s="26"/>
      <c r="H15" s="109"/>
      <c r="I15" s="26"/>
      <c r="J15" s="28">
        <f>SUM(E15:H15)</f>
        <v>992064</v>
      </c>
      <c r="K15" s="23">
        <f t="shared" si="0"/>
        <v>0</v>
      </c>
    </row>
    <row r="16" spans="1:11" ht="39.950000000000003" customHeight="1" thickBot="1" x14ac:dyDescent="0.35">
      <c r="A16" s="10" t="s">
        <v>25</v>
      </c>
      <c r="B16" s="18" t="s">
        <v>23</v>
      </c>
      <c r="C16" s="24">
        <f>+E16*12</f>
        <v>4635372</v>
      </c>
      <c r="D16" s="25">
        <f>+E16+F16+G16+H16+I16</f>
        <v>1931409</v>
      </c>
      <c r="E16" s="26">
        <v>386281</v>
      </c>
      <c r="F16" s="26">
        <v>386282</v>
      </c>
      <c r="G16" s="26">
        <v>386282</v>
      </c>
      <c r="H16" s="109">
        <v>386282</v>
      </c>
      <c r="I16" s="26">
        <v>386282</v>
      </c>
      <c r="J16" s="28">
        <f>SUM(E16:I16)</f>
        <v>1931409</v>
      </c>
      <c r="K16" s="23">
        <f t="shared" si="0"/>
        <v>0</v>
      </c>
    </row>
    <row r="17" spans="1:11" ht="39.950000000000003" customHeight="1" thickBot="1" x14ac:dyDescent="0.35">
      <c r="A17" s="10" t="s">
        <v>26</v>
      </c>
      <c r="B17" s="18" t="s">
        <v>23</v>
      </c>
      <c r="C17" s="24">
        <f>+E17*12</f>
        <v>7031172</v>
      </c>
      <c r="D17" s="25">
        <f>+E17+F17+G17+H17+I17</f>
        <v>2929659</v>
      </c>
      <c r="E17" s="26">
        <v>585931</v>
      </c>
      <c r="F17" s="26">
        <v>585932</v>
      </c>
      <c r="G17" s="26">
        <v>585932</v>
      </c>
      <c r="H17" s="109">
        <v>585932</v>
      </c>
      <c r="I17" s="26">
        <v>585932</v>
      </c>
      <c r="J17" s="28">
        <f>SUM(E17:I17)</f>
        <v>2929659</v>
      </c>
      <c r="K17" s="23">
        <f t="shared" si="0"/>
        <v>0</v>
      </c>
    </row>
    <row r="18" spans="1:11" ht="39.950000000000003" customHeight="1" thickBot="1" x14ac:dyDescent="0.35">
      <c r="A18" s="10" t="s">
        <v>27</v>
      </c>
      <c r="B18" s="18">
        <v>1370</v>
      </c>
      <c r="C18" s="24">
        <v>25414999</v>
      </c>
      <c r="D18" s="25">
        <f>+H18</f>
        <v>12707499</v>
      </c>
      <c r="E18" s="26"/>
      <c r="F18" s="26"/>
      <c r="G18" s="26"/>
      <c r="H18" s="109">
        <v>12707499</v>
      </c>
      <c r="I18" s="26"/>
      <c r="J18" s="28">
        <f>SUM(E18:I18)</f>
        <v>12707499</v>
      </c>
      <c r="K18" s="23">
        <f t="shared" si="0"/>
        <v>0</v>
      </c>
    </row>
    <row r="19" spans="1:11" ht="39.950000000000003" customHeight="1" thickBot="1" x14ac:dyDescent="0.35">
      <c r="A19" s="10" t="s">
        <v>79</v>
      </c>
      <c r="B19" s="18" t="s">
        <v>23</v>
      </c>
      <c r="C19" s="24">
        <f>+E19*12</f>
        <v>78711360</v>
      </c>
      <c r="D19" s="25">
        <f>SUM(E19:I19)</f>
        <v>6559280</v>
      </c>
      <c r="E19" s="26">
        <v>6559280</v>
      </c>
      <c r="F19" s="26"/>
      <c r="G19" s="26"/>
      <c r="H19" s="109"/>
      <c r="I19" s="26"/>
      <c r="J19" s="28">
        <f>SUM(E19:I19)</f>
        <v>6559280</v>
      </c>
      <c r="K19" s="23">
        <f t="shared" si="0"/>
        <v>0</v>
      </c>
    </row>
    <row r="20" spans="1:11" ht="39.950000000000003" customHeight="1" thickBot="1" x14ac:dyDescent="0.35">
      <c r="A20" s="10" t="s">
        <v>80</v>
      </c>
      <c r="B20" s="18" t="s">
        <v>23</v>
      </c>
      <c r="C20" s="24">
        <f>E20*12</f>
        <v>-11331804</v>
      </c>
      <c r="D20" s="25">
        <f>SUM(E20:I20)</f>
        <v>-4721585</v>
      </c>
      <c r="E20" s="26">
        <f>-944317</f>
        <v>-944317</v>
      </c>
      <c r="F20" s="26">
        <v>-944317</v>
      </c>
      <c r="G20" s="26">
        <v>-944317</v>
      </c>
      <c r="H20" s="109">
        <v>-944317</v>
      </c>
      <c r="I20" s="26">
        <v>-944317</v>
      </c>
      <c r="J20" s="28">
        <f>SUM(E20:I20)</f>
        <v>-4721585</v>
      </c>
      <c r="K20" s="23">
        <f t="shared" si="0"/>
        <v>0</v>
      </c>
    </row>
    <row r="21" spans="1:11" ht="39.950000000000003" customHeight="1" thickBot="1" x14ac:dyDescent="0.35">
      <c r="A21" s="10" t="s">
        <v>58</v>
      </c>
      <c r="B21" s="18">
        <v>2094</v>
      </c>
      <c r="C21" s="24">
        <v>134754963</v>
      </c>
      <c r="D21" s="25">
        <f>44918321+11229580</f>
        <v>56147901</v>
      </c>
      <c r="E21" s="26"/>
      <c r="F21" s="50"/>
      <c r="G21" s="26"/>
      <c r="H21" s="109"/>
      <c r="I21" s="26"/>
      <c r="J21" s="28">
        <f>SUM(E21:H21)</f>
        <v>0</v>
      </c>
      <c r="K21" s="23">
        <f t="shared" si="0"/>
        <v>56147901</v>
      </c>
    </row>
    <row r="22" spans="1:11" ht="39.950000000000003" customHeight="1" thickBot="1" x14ac:dyDescent="0.35">
      <c r="A22" s="10" t="s">
        <v>59</v>
      </c>
      <c r="B22" s="18" t="s">
        <v>23</v>
      </c>
      <c r="C22" s="24">
        <f>+E22*12</f>
        <v>6682704</v>
      </c>
      <c r="D22" s="25">
        <f>SUM(E22:I22)</f>
        <v>2784465</v>
      </c>
      <c r="E22" s="26">
        <v>556892</v>
      </c>
      <c r="F22" s="26">
        <v>556894</v>
      </c>
      <c r="G22" s="26">
        <f>556893</f>
        <v>556893</v>
      </c>
      <c r="H22" s="109">
        <v>556893</v>
      </c>
      <c r="I22" s="26">
        <v>556893</v>
      </c>
      <c r="J22" s="28">
        <f t="shared" ref="J22:J29" si="1">SUM(E22:I22)</f>
        <v>2784465</v>
      </c>
      <c r="K22" s="23">
        <f t="shared" si="0"/>
        <v>0</v>
      </c>
    </row>
    <row r="23" spans="1:11" ht="39.950000000000003" customHeight="1" thickBot="1" x14ac:dyDescent="0.35">
      <c r="A23" s="10" t="s">
        <v>61</v>
      </c>
      <c r="B23" s="18">
        <v>1374</v>
      </c>
      <c r="C23" s="31">
        <v>1254400</v>
      </c>
      <c r="D23" s="25">
        <f>+H23</f>
        <v>878080</v>
      </c>
      <c r="E23" s="26"/>
      <c r="F23" s="26"/>
      <c r="G23" s="26"/>
      <c r="H23" s="109">
        <f>+C23*0.7</f>
        <v>878080</v>
      </c>
      <c r="I23" s="26"/>
      <c r="J23" s="28">
        <f t="shared" si="1"/>
        <v>878080</v>
      </c>
      <c r="K23" s="23">
        <f t="shared" si="0"/>
        <v>0</v>
      </c>
    </row>
    <row r="24" spans="1:11" ht="39.950000000000003" customHeight="1" thickBot="1" x14ac:dyDescent="0.35">
      <c r="A24" s="10" t="s">
        <v>62</v>
      </c>
      <c r="B24" s="18">
        <v>1374</v>
      </c>
      <c r="C24" s="31">
        <v>67658012</v>
      </c>
      <c r="D24" s="25">
        <f>+H24</f>
        <v>47360608.399999999</v>
      </c>
      <c r="E24" s="26"/>
      <c r="F24" s="26"/>
      <c r="G24" s="26"/>
      <c r="H24" s="109">
        <f>+C24*0.7</f>
        <v>47360608.399999999</v>
      </c>
      <c r="I24" s="26"/>
      <c r="J24" s="28">
        <f t="shared" si="1"/>
        <v>47360608.399999999</v>
      </c>
      <c r="K24" s="23">
        <f t="shared" si="0"/>
        <v>0</v>
      </c>
    </row>
    <row r="25" spans="1:11" ht="39.950000000000003" customHeight="1" thickBot="1" x14ac:dyDescent="0.35">
      <c r="A25" s="10" t="s">
        <v>28</v>
      </c>
      <c r="B25" s="18">
        <v>2092</v>
      </c>
      <c r="C25" s="29">
        <v>790696</v>
      </c>
      <c r="D25" s="25">
        <f>+H25</f>
        <v>553487.19999999995</v>
      </c>
      <c r="E25" s="26"/>
      <c r="F25" s="26"/>
      <c r="G25" s="26"/>
      <c r="H25" s="109">
        <v>553487.19999999995</v>
      </c>
      <c r="I25" s="26"/>
      <c r="J25" s="28">
        <f t="shared" si="1"/>
        <v>553487.19999999995</v>
      </c>
      <c r="K25" s="23">
        <f t="shared" si="0"/>
        <v>0</v>
      </c>
    </row>
    <row r="26" spans="1:11" ht="39.950000000000003" customHeight="1" thickBot="1" x14ac:dyDescent="0.35">
      <c r="A26" s="10" t="s">
        <v>29</v>
      </c>
      <c r="B26" s="18">
        <v>2092</v>
      </c>
      <c r="C26" s="24">
        <v>27783000</v>
      </c>
      <c r="D26" s="25">
        <f>+H26</f>
        <v>19448100</v>
      </c>
      <c r="E26" s="26"/>
      <c r="F26" s="26"/>
      <c r="G26" s="26"/>
      <c r="H26" s="109">
        <v>19448100</v>
      </c>
      <c r="I26" s="26"/>
      <c r="J26" s="28">
        <f t="shared" si="1"/>
        <v>19448100</v>
      </c>
      <c r="K26" s="23">
        <f t="shared" si="0"/>
        <v>0</v>
      </c>
    </row>
    <row r="27" spans="1:11" ht="39.950000000000003" customHeight="1" thickBot="1" x14ac:dyDescent="0.35">
      <c r="A27" s="10" t="s">
        <v>81</v>
      </c>
      <c r="B27" s="18" t="s">
        <v>82</v>
      </c>
      <c r="C27" s="110">
        <f>66561095+107012144</f>
        <v>173573239</v>
      </c>
      <c r="D27" s="25">
        <f>+H27+2+14464437</f>
        <v>72322185</v>
      </c>
      <c r="E27" s="26"/>
      <c r="F27" s="26"/>
      <c r="G27" s="26"/>
      <c r="H27" s="109">
        <v>57857746</v>
      </c>
      <c r="I27" s="26">
        <v>14464437</v>
      </c>
      <c r="J27" s="28">
        <f t="shared" si="1"/>
        <v>72322183</v>
      </c>
      <c r="K27" s="23">
        <f t="shared" si="0"/>
        <v>2</v>
      </c>
    </row>
    <row r="28" spans="1:11" ht="39.950000000000003" customHeight="1" thickBot="1" x14ac:dyDescent="0.35">
      <c r="A28" s="10" t="s">
        <v>30</v>
      </c>
      <c r="B28" s="18">
        <v>2093</v>
      </c>
      <c r="C28" s="30">
        <v>3890110</v>
      </c>
      <c r="D28" s="25">
        <f>+H28</f>
        <v>2723077</v>
      </c>
      <c r="E28" s="26"/>
      <c r="F28" s="26"/>
      <c r="G28" s="26"/>
      <c r="H28" s="109">
        <v>2723077</v>
      </c>
      <c r="I28" s="26"/>
      <c r="J28" s="28">
        <f t="shared" si="1"/>
        <v>2723077</v>
      </c>
      <c r="K28" s="23">
        <f t="shared" si="0"/>
        <v>0</v>
      </c>
    </row>
    <row r="29" spans="1:11" ht="39.950000000000003" customHeight="1" thickBot="1" x14ac:dyDescent="0.35">
      <c r="A29" s="10" t="s">
        <v>73</v>
      </c>
      <c r="B29" s="18">
        <v>2093</v>
      </c>
      <c r="C29" s="30">
        <v>6251595</v>
      </c>
      <c r="D29" s="25">
        <f t="shared" ref="D29:D31" si="2">+H29</f>
        <v>4376116.5</v>
      </c>
      <c r="E29" s="26"/>
      <c r="F29" s="26"/>
      <c r="G29" s="26"/>
      <c r="H29" s="109">
        <v>4376116.5</v>
      </c>
      <c r="I29" s="26"/>
      <c r="J29" s="28">
        <f t="shared" si="1"/>
        <v>4376116.5</v>
      </c>
      <c r="K29" s="23">
        <f t="shared" si="0"/>
        <v>0</v>
      </c>
    </row>
    <row r="30" spans="1:11" ht="39.950000000000003" customHeight="1" thickBot="1" x14ac:dyDescent="0.35">
      <c r="A30" s="10" t="s">
        <v>83</v>
      </c>
      <c r="B30" s="18">
        <v>2093</v>
      </c>
      <c r="C30" s="30">
        <v>8758499</v>
      </c>
      <c r="D30" s="25">
        <f t="shared" si="2"/>
        <v>6130949.2999999998</v>
      </c>
      <c r="E30" s="26"/>
      <c r="F30" s="26"/>
      <c r="G30" s="26"/>
      <c r="H30" s="109">
        <v>6130949.2999999998</v>
      </c>
      <c r="I30" s="26"/>
      <c r="J30" s="28"/>
      <c r="K30" s="23"/>
    </row>
    <row r="31" spans="1:11" ht="39.950000000000003" customHeight="1" thickBot="1" x14ac:dyDescent="0.35">
      <c r="A31" s="10" t="s">
        <v>32</v>
      </c>
      <c r="B31" s="18">
        <v>2093</v>
      </c>
      <c r="C31" s="30">
        <v>61087014</v>
      </c>
      <c r="D31" s="25">
        <f t="shared" si="2"/>
        <v>42760909.799999997</v>
      </c>
      <c r="E31" s="26"/>
      <c r="F31" s="26"/>
      <c r="G31" s="26"/>
      <c r="H31" s="109">
        <v>42760909.799999997</v>
      </c>
      <c r="I31" s="26"/>
      <c r="J31" s="28">
        <f t="shared" ref="J31:J47" si="3">SUM(E31:I31)</f>
        <v>42760909.799999997</v>
      </c>
      <c r="K31" s="23">
        <f t="shared" ref="K31:K47" si="4">+D31-J31</f>
        <v>0</v>
      </c>
    </row>
    <row r="32" spans="1:11" ht="39.950000000000003" customHeight="1" thickBot="1" x14ac:dyDescent="0.35">
      <c r="A32" s="10" t="s">
        <v>33</v>
      </c>
      <c r="B32" s="18">
        <v>1548</v>
      </c>
      <c r="C32" s="29">
        <v>7251008</v>
      </c>
      <c r="D32" s="25">
        <f>+H32</f>
        <v>5075706</v>
      </c>
      <c r="E32" s="26"/>
      <c r="F32" s="26"/>
      <c r="G32" s="26"/>
      <c r="H32" s="109">
        <v>5075706</v>
      </c>
      <c r="I32" s="26"/>
      <c r="J32" s="28">
        <f t="shared" si="3"/>
        <v>5075706</v>
      </c>
      <c r="K32" s="23">
        <f t="shared" si="4"/>
        <v>0</v>
      </c>
    </row>
    <row r="33" spans="1:11" ht="39.950000000000003" customHeight="1" thickBot="1" x14ac:dyDescent="0.35">
      <c r="A33" s="10" t="s">
        <v>64</v>
      </c>
      <c r="B33" s="18">
        <v>1372</v>
      </c>
      <c r="C33" s="24">
        <v>8683502</v>
      </c>
      <c r="D33" s="25">
        <v>6078451</v>
      </c>
      <c r="E33" s="26"/>
      <c r="F33" s="26"/>
      <c r="G33" s="26"/>
      <c r="H33" s="109">
        <v>6078451</v>
      </c>
      <c r="I33" s="26"/>
      <c r="J33" s="28">
        <f t="shared" si="3"/>
        <v>6078451</v>
      </c>
      <c r="K33" s="23">
        <f t="shared" si="4"/>
        <v>0</v>
      </c>
    </row>
    <row r="34" spans="1:11" ht="39.950000000000003" customHeight="1" thickBot="1" x14ac:dyDescent="0.35">
      <c r="A34" s="10" t="s">
        <v>34</v>
      </c>
      <c r="B34" s="18">
        <v>2086</v>
      </c>
      <c r="C34" s="24">
        <v>9000000</v>
      </c>
      <c r="D34" s="25"/>
      <c r="E34" s="26"/>
      <c r="F34" s="26"/>
      <c r="G34" s="26"/>
      <c r="H34" s="109"/>
      <c r="I34" s="26"/>
      <c r="J34" s="28">
        <f t="shared" si="3"/>
        <v>0</v>
      </c>
      <c r="K34" s="23">
        <f t="shared" si="4"/>
        <v>0</v>
      </c>
    </row>
    <row r="35" spans="1:11" ht="39.950000000000003" customHeight="1" thickBot="1" x14ac:dyDescent="0.35">
      <c r="A35" s="10" t="s">
        <v>35</v>
      </c>
      <c r="B35" s="18">
        <v>1375</v>
      </c>
      <c r="C35" s="24">
        <v>59344318</v>
      </c>
      <c r="D35" s="25"/>
      <c r="E35" s="26"/>
      <c r="F35" s="26"/>
      <c r="G35" s="26"/>
      <c r="H35" s="109"/>
      <c r="I35" s="26"/>
      <c r="J35" s="28">
        <f t="shared" si="3"/>
        <v>0</v>
      </c>
      <c r="K35" s="23">
        <f t="shared" si="4"/>
        <v>0</v>
      </c>
    </row>
    <row r="36" spans="1:11" ht="39.950000000000003" customHeight="1" thickBot="1" x14ac:dyDescent="0.35">
      <c r="A36" s="10" t="s">
        <v>36</v>
      </c>
      <c r="B36" s="18">
        <v>2083</v>
      </c>
      <c r="C36" s="24">
        <v>10939568</v>
      </c>
      <c r="D36" s="25"/>
      <c r="E36" s="26"/>
      <c r="F36" s="26"/>
      <c r="G36" s="26"/>
      <c r="H36" s="109"/>
      <c r="I36" s="26"/>
      <c r="J36" s="28">
        <f t="shared" si="3"/>
        <v>0</v>
      </c>
      <c r="K36" s="23">
        <f t="shared" si="4"/>
        <v>0</v>
      </c>
    </row>
    <row r="37" spans="1:11" ht="39.950000000000003" customHeight="1" thickBot="1" x14ac:dyDescent="0.35">
      <c r="A37" s="10" t="s">
        <v>65</v>
      </c>
      <c r="B37" s="18">
        <v>1373</v>
      </c>
      <c r="C37" s="24">
        <v>23780107</v>
      </c>
      <c r="D37" s="25">
        <f>SUM(E37:G37)</f>
        <v>16646074</v>
      </c>
      <c r="E37" s="26"/>
      <c r="F37" s="26"/>
      <c r="G37" s="26">
        <v>16646074</v>
      </c>
      <c r="H37" s="109"/>
      <c r="I37" s="26"/>
      <c r="J37" s="28">
        <f t="shared" si="3"/>
        <v>16646074</v>
      </c>
      <c r="K37" s="23">
        <f t="shared" si="4"/>
        <v>0</v>
      </c>
    </row>
    <row r="38" spans="1:11" ht="39.950000000000003" customHeight="1" thickBot="1" x14ac:dyDescent="0.35">
      <c r="A38" s="10" t="s">
        <v>66</v>
      </c>
      <c r="B38" s="18">
        <v>1377</v>
      </c>
      <c r="C38" s="24">
        <v>56980574</v>
      </c>
      <c r="D38" s="25">
        <f>SUM(E38:G38)</f>
        <v>39886402</v>
      </c>
      <c r="E38" s="26"/>
      <c r="F38" s="26"/>
      <c r="G38" s="26">
        <v>39886402</v>
      </c>
      <c r="H38" s="109"/>
      <c r="I38" s="26"/>
      <c r="J38" s="28">
        <f t="shared" si="3"/>
        <v>39886402</v>
      </c>
      <c r="K38" s="23">
        <f t="shared" si="4"/>
        <v>0</v>
      </c>
    </row>
    <row r="39" spans="1:11" ht="39.950000000000003" customHeight="1" thickBot="1" x14ac:dyDescent="0.35">
      <c r="A39" s="10" t="s">
        <v>37</v>
      </c>
      <c r="B39" s="18">
        <v>2089</v>
      </c>
      <c r="C39" s="24">
        <v>41896500</v>
      </c>
      <c r="D39" s="25">
        <f>+H39</f>
        <v>29327550</v>
      </c>
      <c r="E39" s="26"/>
      <c r="F39" s="26"/>
      <c r="G39" s="26"/>
      <c r="H39" s="109">
        <v>29327550</v>
      </c>
      <c r="I39" s="26"/>
      <c r="J39" s="28">
        <f t="shared" si="3"/>
        <v>29327550</v>
      </c>
      <c r="K39" s="23">
        <f t="shared" si="4"/>
        <v>0</v>
      </c>
    </row>
    <row r="40" spans="1:11" ht="39.950000000000003" customHeight="1" thickBot="1" x14ac:dyDescent="0.35">
      <c r="A40" s="10" t="s">
        <v>39</v>
      </c>
      <c r="B40" s="18">
        <v>2081</v>
      </c>
      <c r="C40" s="24">
        <v>312425</v>
      </c>
      <c r="D40" s="25">
        <f>+H40</f>
        <v>312425</v>
      </c>
      <c r="E40" s="26"/>
      <c r="F40" s="26"/>
      <c r="G40" s="26"/>
      <c r="H40" s="109">
        <v>312425</v>
      </c>
      <c r="I40" s="26"/>
      <c r="J40" s="28">
        <f t="shared" si="3"/>
        <v>312425</v>
      </c>
      <c r="K40" s="23">
        <f t="shared" si="4"/>
        <v>0</v>
      </c>
    </row>
    <row r="41" spans="1:11" ht="39.950000000000003" customHeight="1" thickBot="1" x14ac:dyDescent="0.35">
      <c r="A41" s="10" t="s">
        <v>40</v>
      </c>
      <c r="B41" s="18">
        <v>1543</v>
      </c>
      <c r="C41" s="24">
        <v>20963886</v>
      </c>
      <c r="D41" s="25">
        <v>14674720</v>
      </c>
      <c r="E41" s="26"/>
      <c r="F41" s="26"/>
      <c r="G41" s="26">
        <v>14674720</v>
      </c>
      <c r="H41" s="109"/>
      <c r="I41" s="26"/>
      <c r="J41" s="28">
        <f t="shared" si="3"/>
        <v>14674720</v>
      </c>
      <c r="K41" s="23">
        <f t="shared" si="4"/>
        <v>0</v>
      </c>
    </row>
    <row r="42" spans="1:11" ht="39.950000000000003" customHeight="1" thickBot="1" x14ac:dyDescent="0.35">
      <c r="A42" s="10" t="s">
        <v>41</v>
      </c>
      <c r="B42" s="18">
        <v>1376</v>
      </c>
      <c r="C42" s="24">
        <v>58040358</v>
      </c>
      <c r="D42" s="25">
        <f>+H42</f>
        <v>40628251</v>
      </c>
      <c r="E42" s="26"/>
      <c r="F42" s="26"/>
      <c r="G42" s="26"/>
      <c r="H42" s="109">
        <v>40628251</v>
      </c>
      <c r="I42" s="26"/>
      <c r="J42" s="28">
        <f t="shared" si="3"/>
        <v>40628251</v>
      </c>
      <c r="K42" s="23">
        <f t="shared" si="4"/>
        <v>0</v>
      </c>
    </row>
    <row r="43" spans="1:11" ht="39.950000000000003" customHeight="1" thickBot="1" x14ac:dyDescent="0.35">
      <c r="A43" s="10" t="s">
        <v>42</v>
      </c>
      <c r="B43" s="18">
        <v>1544</v>
      </c>
      <c r="C43" s="24">
        <v>10044519</v>
      </c>
      <c r="D43" s="25">
        <v>7003163</v>
      </c>
      <c r="E43" s="26"/>
      <c r="F43" s="26"/>
      <c r="G43" s="26">
        <v>7003163</v>
      </c>
      <c r="H43" s="109"/>
      <c r="I43" s="26"/>
      <c r="J43" s="28">
        <f t="shared" si="3"/>
        <v>7003163</v>
      </c>
      <c r="K43" s="23">
        <f t="shared" si="4"/>
        <v>0</v>
      </c>
    </row>
    <row r="44" spans="1:11" ht="39.950000000000003" customHeight="1" thickBot="1" x14ac:dyDescent="0.35">
      <c r="A44" s="10" t="s">
        <v>68</v>
      </c>
      <c r="B44" s="18"/>
      <c r="C44" s="24">
        <f>+E44*12</f>
        <v>13008180</v>
      </c>
      <c r="D44" s="25">
        <f>+E44+F44+G44+H44</f>
        <v>4336063</v>
      </c>
      <c r="E44" s="26">
        <v>1084015</v>
      </c>
      <c r="F44" s="26">
        <v>1084016</v>
      </c>
      <c r="G44" s="26">
        <v>1084016</v>
      </c>
      <c r="H44" s="109">
        <v>1084016</v>
      </c>
      <c r="I44" s="26">
        <v>1084016</v>
      </c>
      <c r="J44" s="28">
        <f t="shared" si="3"/>
        <v>5420079</v>
      </c>
      <c r="K44" s="23">
        <f t="shared" si="4"/>
        <v>-1084016</v>
      </c>
    </row>
    <row r="45" spans="1:11" ht="39.950000000000003" customHeight="1" thickBot="1" x14ac:dyDescent="0.35">
      <c r="A45" s="10" t="s">
        <v>43</v>
      </c>
      <c r="B45" s="18">
        <v>1371</v>
      </c>
      <c r="C45" s="24">
        <v>172255420</v>
      </c>
      <c r="D45" s="25">
        <v>120578794</v>
      </c>
      <c r="E45" s="26"/>
      <c r="F45" s="26"/>
      <c r="G45" s="26">
        <v>120578794</v>
      </c>
      <c r="H45" s="109"/>
      <c r="I45" s="26"/>
      <c r="J45" s="28">
        <f t="shared" si="3"/>
        <v>120578794</v>
      </c>
      <c r="K45" s="23">
        <f t="shared" si="4"/>
        <v>0</v>
      </c>
    </row>
    <row r="46" spans="1:11" ht="39.950000000000003" customHeight="1" thickBot="1" x14ac:dyDescent="0.35">
      <c r="A46" s="10" t="s">
        <v>84</v>
      </c>
      <c r="B46" s="18">
        <v>2084</v>
      </c>
      <c r="C46" s="24">
        <v>17597575</v>
      </c>
      <c r="D46" s="25">
        <f>+H46</f>
        <v>12318302</v>
      </c>
      <c r="E46" s="26"/>
      <c r="F46" s="26"/>
      <c r="G46" s="26"/>
      <c r="H46" s="109">
        <v>12318302</v>
      </c>
      <c r="I46" s="26"/>
      <c r="J46" s="28">
        <f t="shared" si="3"/>
        <v>12318302</v>
      </c>
      <c r="K46" s="23">
        <f t="shared" si="4"/>
        <v>0</v>
      </c>
    </row>
    <row r="47" spans="1:11" ht="39.950000000000003" customHeight="1" thickBot="1" x14ac:dyDescent="0.35">
      <c r="A47" s="10" t="s">
        <v>45</v>
      </c>
      <c r="B47" s="18" t="s">
        <v>23</v>
      </c>
      <c r="C47" s="24"/>
      <c r="D47" s="25">
        <f>+H47</f>
        <v>94777315</v>
      </c>
      <c r="E47" s="26"/>
      <c r="F47" s="26"/>
      <c r="G47" s="26"/>
      <c r="H47" s="109">
        <f>43973252+50804063</f>
        <v>94777315</v>
      </c>
      <c r="I47" s="26"/>
      <c r="J47" s="28">
        <f t="shared" si="3"/>
        <v>94777315</v>
      </c>
      <c r="K47" s="23">
        <f t="shared" si="4"/>
        <v>0</v>
      </c>
    </row>
    <row r="48" spans="1:11" ht="39.950000000000003" customHeight="1" thickBot="1" x14ac:dyDescent="0.3">
      <c r="A48" s="32" t="s">
        <v>46</v>
      </c>
      <c r="B48" s="33"/>
      <c r="C48" s="34">
        <f t="shared" ref="C48:K48" si="5">SUM(C12:C47)</f>
        <v>4895015495</v>
      </c>
      <c r="D48" s="35">
        <f t="shared" si="5"/>
        <v>2245849181.1999998</v>
      </c>
      <c r="E48" s="36">
        <f t="shared" si="5"/>
        <v>324884498</v>
      </c>
      <c r="F48" s="36">
        <f t="shared" si="5"/>
        <v>317333159</v>
      </c>
      <c r="G48" s="36">
        <f t="shared" si="5"/>
        <v>516122311</v>
      </c>
      <c r="H48" s="36">
        <f t="shared" si="5"/>
        <v>700647731.20000005</v>
      </c>
      <c r="I48" s="36">
        <f t="shared" si="5"/>
        <v>331797595</v>
      </c>
      <c r="J48" s="36">
        <f t="shared" si="5"/>
        <v>2184654344.9000001</v>
      </c>
      <c r="K48" s="36">
        <f t="shared" si="5"/>
        <v>55063887</v>
      </c>
    </row>
    <row r="49" spans="1:11" ht="20.25" x14ac:dyDescent="0.3">
      <c r="A49" s="3"/>
      <c r="B49" s="3"/>
      <c r="C49" s="1"/>
      <c r="D49" s="3"/>
      <c r="E49" s="3"/>
      <c r="F49" s="3"/>
      <c r="G49" s="3"/>
      <c r="H49" s="3"/>
      <c r="I49" s="3"/>
      <c r="J49" s="2"/>
      <c r="K49" s="2"/>
    </row>
    <row r="50" spans="1:11" ht="20.25" x14ac:dyDescent="0.3">
      <c r="A50" s="3"/>
      <c r="B50" s="3"/>
      <c r="C50" s="1"/>
      <c r="D50" s="37"/>
      <c r="E50" s="37"/>
      <c r="F50" s="37"/>
      <c r="G50" s="37"/>
      <c r="H50" s="3"/>
      <c r="I50" s="3"/>
      <c r="J50" s="2"/>
      <c r="K50" s="2"/>
    </row>
    <row r="51" spans="1:11" ht="21" thickBot="1" x14ac:dyDescent="0.35">
      <c r="A51" s="3"/>
      <c r="B51" s="3"/>
      <c r="C51" s="1"/>
      <c r="D51" s="3"/>
      <c r="E51" s="3"/>
      <c r="F51" s="3"/>
      <c r="G51" s="3"/>
      <c r="H51" s="3"/>
      <c r="I51" s="3"/>
      <c r="J51" s="2"/>
      <c r="K51" s="2"/>
    </row>
    <row r="52" spans="1:11" ht="20.25" x14ac:dyDescent="0.3">
      <c r="A52" s="221" t="s">
        <v>47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3"/>
    </row>
    <row r="53" spans="1:11" ht="20.25" x14ac:dyDescent="0.3">
      <c r="A53" s="217" t="s">
        <v>48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9"/>
    </row>
    <row r="54" spans="1:11" ht="20.25" x14ac:dyDescent="0.3">
      <c r="A54" s="217" t="s">
        <v>49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9"/>
    </row>
    <row r="55" spans="1:11" ht="20.25" x14ac:dyDescent="0.3">
      <c r="A55" s="217"/>
      <c r="B55" s="218"/>
      <c r="C55" s="218"/>
      <c r="D55" s="218"/>
      <c r="E55" s="218"/>
      <c r="F55" s="218"/>
      <c r="G55" s="218"/>
      <c r="H55" s="218"/>
      <c r="I55" s="218"/>
      <c r="J55" s="218"/>
      <c r="K55" s="219"/>
    </row>
    <row r="56" spans="1:11" ht="21" thickBot="1" x14ac:dyDescent="0.35">
      <c r="A56" s="43"/>
      <c r="B56" s="44"/>
      <c r="C56" s="45"/>
      <c r="D56" s="44"/>
      <c r="E56" s="44"/>
      <c r="F56" s="44"/>
      <c r="G56" s="44"/>
      <c r="H56" s="44"/>
      <c r="I56" s="44"/>
      <c r="J56" s="44"/>
      <c r="K56" s="46"/>
    </row>
  </sheetData>
  <mergeCells count="5">
    <mergeCell ref="C6:K6"/>
    <mergeCell ref="A52:K52"/>
    <mergeCell ref="A53:K53"/>
    <mergeCell ref="A54:K54"/>
    <mergeCell ref="A55:K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A80C0-1466-40F0-833E-5A001E710D74}">
  <dimension ref="A1:S139"/>
  <sheetViews>
    <sheetView zoomScale="57" zoomScaleNormal="57" workbookViewId="0">
      <selection activeCell="B21" sqref="B21"/>
    </sheetView>
  </sheetViews>
  <sheetFormatPr baseColWidth="10" defaultRowHeight="15" x14ac:dyDescent="0.25"/>
  <cols>
    <col min="1" max="1" width="5.85546875" customWidth="1"/>
    <col min="2" max="2" width="58.28515625" customWidth="1"/>
    <col min="3" max="3" width="20.42578125" customWidth="1"/>
    <col min="4" max="4" width="33" customWidth="1"/>
    <col min="5" max="5" width="24.7109375" customWidth="1"/>
    <col min="6" max="6" width="29.28515625" customWidth="1"/>
    <col min="7" max="7" width="29.7109375" customWidth="1"/>
    <col min="8" max="8" width="24.85546875" customWidth="1"/>
    <col min="9" max="9" width="25.140625" customWidth="1"/>
    <col min="10" max="10" width="26.140625" customWidth="1"/>
    <col min="11" max="11" width="1.42578125" hidden="1" customWidth="1"/>
    <col min="12" max="12" width="0.140625" customWidth="1"/>
    <col min="13" max="13" width="0.140625" hidden="1" customWidth="1"/>
    <col min="14" max="14" width="11.42578125" hidden="1" customWidth="1"/>
    <col min="15" max="15" width="0.140625" hidden="1" customWidth="1"/>
    <col min="16" max="17" width="11.42578125" hidden="1" customWidth="1"/>
    <col min="18" max="18" width="29.7109375" customWidth="1"/>
    <col min="19" max="19" width="31" customWidth="1"/>
  </cols>
  <sheetData>
    <row r="1" spans="1:19" ht="20.25" x14ac:dyDescent="0.3">
      <c r="A1" s="51"/>
      <c r="B1" s="52" t="s">
        <v>0</v>
      </c>
      <c r="C1" s="5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0.25" x14ac:dyDescent="0.3">
      <c r="A2" s="51"/>
      <c r="B2" s="52" t="s">
        <v>1</v>
      </c>
      <c r="C2" s="53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0.25" x14ac:dyDescent="0.3">
      <c r="A3" s="51"/>
      <c r="B3" s="52" t="s">
        <v>2</v>
      </c>
      <c r="C3" s="53"/>
      <c r="D3" s="54"/>
      <c r="E3" s="55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0.25" x14ac:dyDescent="0.3">
      <c r="A4" s="51"/>
      <c r="B4" s="56" t="s">
        <v>3</v>
      </c>
      <c r="C4" s="57"/>
      <c r="D4" s="55"/>
      <c r="E4" s="55"/>
      <c r="F4" s="55"/>
      <c r="G4" s="55"/>
      <c r="H4" s="55"/>
      <c r="I4" s="55"/>
      <c r="J4" s="55"/>
      <c r="K4" s="55"/>
      <c r="L4" s="66"/>
      <c r="M4" s="66"/>
      <c r="N4" s="66"/>
      <c r="O4" s="66"/>
      <c r="P4" s="66"/>
      <c r="Q4" s="55"/>
      <c r="R4" s="55"/>
      <c r="S4" s="55"/>
    </row>
    <row r="5" spans="1:19" ht="20.25" x14ac:dyDescent="0.3">
      <c r="A5" s="51"/>
      <c r="B5" s="58" t="s">
        <v>4</v>
      </c>
      <c r="C5" s="59"/>
      <c r="D5" s="60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30.75" x14ac:dyDescent="0.45">
      <c r="A6" s="51"/>
      <c r="B6" s="58"/>
      <c r="C6" s="59"/>
      <c r="D6" s="228" t="s">
        <v>5</v>
      </c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1:19" ht="20.25" x14ac:dyDescent="0.3">
      <c r="A7" s="51"/>
      <c r="B7" s="58"/>
      <c r="C7" s="56" t="s">
        <v>50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24.75" x14ac:dyDescent="0.45">
      <c r="A8" s="51"/>
      <c r="B8" s="61" t="s">
        <v>85</v>
      </c>
      <c r="C8" s="62"/>
      <c r="D8" s="63"/>
      <c r="E8" s="64"/>
      <c r="F8" s="65"/>
      <c r="G8" s="55"/>
      <c r="H8" s="55"/>
      <c r="I8" s="66"/>
      <c r="J8" s="66"/>
      <c r="K8" s="55"/>
      <c r="L8" s="55"/>
      <c r="M8" s="55"/>
      <c r="N8" s="55"/>
      <c r="O8" s="55"/>
      <c r="P8" s="55"/>
      <c r="Q8" s="55"/>
      <c r="R8" s="55"/>
      <c r="S8" s="55"/>
    </row>
    <row r="9" spans="1:19" ht="22.5" x14ac:dyDescent="0.45">
      <c r="A9" s="51"/>
      <c r="B9" s="61" t="s">
        <v>86</v>
      </c>
      <c r="C9" s="62"/>
      <c r="D9" s="63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22.5" x14ac:dyDescent="0.45">
      <c r="A10" s="51"/>
      <c r="B10" s="62" t="s">
        <v>53</v>
      </c>
      <c r="C10" s="62"/>
      <c r="D10" s="63"/>
      <c r="E10" s="6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spans="1:19" ht="16.5" x14ac:dyDescent="0.3">
      <c r="A11" s="51"/>
      <c r="B11" s="111"/>
      <c r="C11" s="111"/>
      <c r="D11" s="55"/>
      <c r="E11" s="112" t="s">
        <v>54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 ht="16.5" thickBot="1" x14ac:dyDescent="0.3">
      <c r="A12" s="67"/>
      <c r="B12" s="51"/>
      <c r="C12" s="51"/>
      <c r="D12" s="68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68.25" customHeight="1" thickBot="1" x14ac:dyDescent="0.3">
      <c r="A13" s="67"/>
      <c r="B13" s="69"/>
      <c r="C13" s="70" t="s">
        <v>8</v>
      </c>
      <c r="D13" s="71" t="s">
        <v>9</v>
      </c>
      <c r="E13" s="72" t="s">
        <v>10</v>
      </c>
      <c r="F13" s="70" t="s">
        <v>11</v>
      </c>
      <c r="G13" s="70" t="s">
        <v>12</v>
      </c>
      <c r="H13" s="70" t="s">
        <v>13</v>
      </c>
      <c r="I13" s="70" t="s">
        <v>14</v>
      </c>
      <c r="J13" s="70" t="s">
        <v>15</v>
      </c>
      <c r="K13" s="70" t="s">
        <v>87</v>
      </c>
      <c r="L13" s="70" t="s">
        <v>88</v>
      </c>
      <c r="M13" s="70" t="s">
        <v>89</v>
      </c>
      <c r="N13" s="70" t="s">
        <v>90</v>
      </c>
      <c r="O13" s="70" t="s">
        <v>91</v>
      </c>
      <c r="P13" s="70" t="s">
        <v>92</v>
      </c>
      <c r="Q13" s="70" t="s">
        <v>93</v>
      </c>
      <c r="R13" s="70" t="s">
        <v>16</v>
      </c>
      <c r="S13" s="70" t="s">
        <v>17</v>
      </c>
    </row>
    <row r="14" spans="1:19" ht="39.950000000000003" customHeight="1" thickBot="1" x14ac:dyDescent="0.3">
      <c r="A14" s="73"/>
      <c r="B14" s="74" t="s">
        <v>18</v>
      </c>
      <c r="C14" s="75"/>
      <c r="D14" s="76" t="s">
        <v>21</v>
      </c>
      <c r="E14" s="77" t="s">
        <v>21</v>
      </c>
      <c r="F14" s="78" t="s">
        <v>20</v>
      </c>
      <c r="G14" s="78" t="s">
        <v>20</v>
      </c>
      <c r="H14" s="78" t="s">
        <v>20</v>
      </c>
      <c r="I14" s="78" t="s">
        <v>20</v>
      </c>
      <c r="J14" s="78" t="s">
        <v>20</v>
      </c>
      <c r="K14" s="78" t="s">
        <v>20</v>
      </c>
      <c r="L14" s="78" t="s">
        <v>20</v>
      </c>
      <c r="M14" s="78" t="s">
        <v>20</v>
      </c>
      <c r="N14" s="78" t="s">
        <v>20</v>
      </c>
      <c r="O14" s="78" t="s">
        <v>20</v>
      </c>
      <c r="P14" s="78" t="s">
        <v>20</v>
      </c>
      <c r="Q14" s="78" t="s">
        <v>20</v>
      </c>
      <c r="R14" s="79" t="s">
        <v>21</v>
      </c>
      <c r="S14" s="79"/>
    </row>
    <row r="15" spans="1:19" ht="39.950000000000003" customHeight="1" thickBot="1" x14ac:dyDescent="0.3">
      <c r="A15" s="73"/>
      <c r="B15" s="70" t="s">
        <v>22</v>
      </c>
      <c r="C15" s="80" t="s">
        <v>23</v>
      </c>
      <c r="D15" s="81">
        <f>+F15*12</f>
        <v>1442471604</v>
      </c>
      <c r="E15" s="82">
        <f>+R15</f>
        <v>601029835</v>
      </c>
      <c r="F15" s="83">
        <v>120205967</v>
      </c>
      <c r="G15" s="83">
        <v>120205967</v>
      </c>
      <c r="H15" s="83">
        <v>120205967</v>
      </c>
      <c r="I15" s="84">
        <v>120205967</v>
      </c>
      <c r="J15" s="83">
        <v>120205967</v>
      </c>
      <c r="K15" s="83"/>
      <c r="L15" s="83"/>
      <c r="M15" s="83"/>
      <c r="N15" s="83"/>
      <c r="O15" s="83"/>
      <c r="P15" s="83"/>
      <c r="Q15" s="83"/>
      <c r="R15" s="85">
        <f t="shared" ref="R15:R80" si="0">SUM(F15:Q15)</f>
        <v>601029835</v>
      </c>
      <c r="S15" s="85">
        <f>+E15-R15</f>
        <v>0</v>
      </c>
    </row>
    <row r="16" spans="1:19" ht="36" customHeight="1" thickBot="1" x14ac:dyDescent="0.3">
      <c r="A16" s="73"/>
      <c r="B16" s="70" t="s">
        <v>94</v>
      </c>
      <c r="C16" s="80" t="s">
        <v>23</v>
      </c>
      <c r="D16" s="86"/>
      <c r="E16" s="87"/>
      <c r="F16" s="88"/>
      <c r="G16" s="88"/>
      <c r="H16" s="88"/>
      <c r="I16" s="89"/>
      <c r="J16" s="88"/>
      <c r="K16" s="88"/>
      <c r="L16" s="88"/>
      <c r="M16" s="88"/>
      <c r="N16" s="88"/>
      <c r="O16" s="88"/>
      <c r="P16" s="88"/>
      <c r="Q16" s="88"/>
      <c r="R16" s="90">
        <f t="shared" si="0"/>
        <v>0</v>
      </c>
      <c r="S16" s="85">
        <f t="shared" ref="S16:S81" si="1">+E16-R16</f>
        <v>0</v>
      </c>
    </row>
    <row r="17" spans="1:19" ht="2.25" hidden="1" customHeight="1" thickBot="1" x14ac:dyDescent="0.3">
      <c r="A17" s="73"/>
      <c r="B17" s="70" t="s">
        <v>95</v>
      </c>
      <c r="C17" s="80" t="s">
        <v>23</v>
      </c>
      <c r="D17" s="91"/>
      <c r="E17" s="87"/>
      <c r="F17" s="88"/>
      <c r="G17" s="88"/>
      <c r="H17" s="88"/>
      <c r="I17" s="89"/>
      <c r="J17" s="88"/>
      <c r="K17" s="88"/>
      <c r="L17" s="88"/>
      <c r="M17" s="88"/>
      <c r="N17" s="88"/>
      <c r="O17" s="88"/>
      <c r="P17" s="88"/>
      <c r="Q17" s="88"/>
      <c r="R17" s="90">
        <f t="shared" si="0"/>
        <v>0</v>
      </c>
      <c r="S17" s="85">
        <f t="shared" si="1"/>
        <v>0</v>
      </c>
    </row>
    <row r="18" spans="1:19" ht="39.75" hidden="1" customHeight="1" thickBot="1" x14ac:dyDescent="0.3">
      <c r="A18" s="73"/>
      <c r="B18" s="70" t="s">
        <v>24</v>
      </c>
      <c r="C18" s="80" t="s">
        <v>23</v>
      </c>
      <c r="D18" s="86"/>
      <c r="E18" s="87"/>
      <c r="F18" s="88"/>
      <c r="G18" s="88"/>
      <c r="H18" s="88"/>
      <c r="I18" s="89"/>
      <c r="J18" s="88"/>
      <c r="K18" s="88"/>
      <c r="L18" s="88"/>
      <c r="M18" s="88"/>
      <c r="N18" s="88"/>
      <c r="O18" s="88"/>
      <c r="P18" s="88"/>
      <c r="Q18" s="88"/>
      <c r="R18" s="90">
        <f t="shared" si="0"/>
        <v>0</v>
      </c>
      <c r="S18" s="85">
        <f t="shared" si="1"/>
        <v>0</v>
      </c>
    </row>
    <row r="19" spans="1:19" ht="39.75" hidden="1" customHeight="1" thickBot="1" x14ac:dyDescent="0.3">
      <c r="A19" s="73"/>
      <c r="B19" s="70" t="s">
        <v>96</v>
      </c>
      <c r="C19" s="80" t="s">
        <v>23</v>
      </c>
      <c r="D19" s="86"/>
      <c r="E19" s="87"/>
      <c r="F19" s="88"/>
      <c r="G19" s="88"/>
      <c r="H19" s="88"/>
      <c r="I19" s="89"/>
      <c r="J19" s="88"/>
      <c r="K19" s="88"/>
      <c r="L19" s="88"/>
      <c r="M19" s="88"/>
      <c r="N19" s="88"/>
      <c r="O19" s="88"/>
      <c r="P19" s="88"/>
      <c r="Q19" s="88"/>
      <c r="R19" s="90">
        <f t="shared" si="0"/>
        <v>0</v>
      </c>
      <c r="S19" s="85">
        <f t="shared" si="1"/>
        <v>0</v>
      </c>
    </row>
    <row r="20" spans="1:19" ht="39.75" hidden="1" customHeight="1" thickBot="1" x14ac:dyDescent="0.3">
      <c r="A20" s="73"/>
      <c r="B20" s="70" t="s">
        <v>56</v>
      </c>
      <c r="C20" s="80"/>
      <c r="D20" s="86"/>
      <c r="E20" s="87"/>
      <c r="F20" s="88"/>
      <c r="G20" s="88"/>
      <c r="H20" s="88"/>
      <c r="I20" s="89"/>
      <c r="J20" s="88"/>
      <c r="K20" s="88"/>
      <c r="L20" s="88"/>
      <c r="M20" s="88"/>
      <c r="N20" s="88"/>
      <c r="O20" s="88"/>
      <c r="P20" s="88"/>
      <c r="Q20" s="88"/>
      <c r="R20" s="90"/>
      <c r="S20" s="85"/>
    </row>
    <row r="21" spans="1:19" ht="39.75" hidden="1" customHeight="1" thickBot="1" x14ac:dyDescent="0.3">
      <c r="A21" s="73"/>
      <c r="B21" s="70" t="s">
        <v>97</v>
      </c>
      <c r="C21" s="80" t="s">
        <v>23</v>
      </c>
      <c r="D21" s="86"/>
      <c r="E21" s="87"/>
      <c r="F21" s="88"/>
      <c r="G21" s="88"/>
      <c r="H21" s="88"/>
      <c r="I21" s="89"/>
      <c r="J21" s="88"/>
      <c r="K21" s="88"/>
      <c r="L21" s="88"/>
      <c r="M21" s="88"/>
      <c r="N21" s="88"/>
      <c r="O21" s="88"/>
      <c r="P21" s="88"/>
      <c r="Q21" s="88"/>
      <c r="R21" s="90">
        <f t="shared" si="0"/>
        <v>0</v>
      </c>
      <c r="S21" s="85">
        <f t="shared" si="1"/>
        <v>0</v>
      </c>
    </row>
    <row r="22" spans="1:19" ht="39.75" hidden="1" customHeight="1" thickBot="1" x14ac:dyDescent="0.3">
      <c r="A22" s="73"/>
      <c r="B22" s="70" t="s">
        <v>25</v>
      </c>
      <c r="C22" s="80" t="s">
        <v>23</v>
      </c>
      <c r="D22" s="86"/>
      <c r="E22" s="87"/>
      <c r="F22" s="88"/>
      <c r="G22" s="88"/>
      <c r="H22" s="88"/>
      <c r="I22" s="89"/>
      <c r="J22" s="88"/>
      <c r="K22" s="88"/>
      <c r="L22" s="88"/>
      <c r="M22" s="88"/>
      <c r="N22" s="88"/>
      <c r="O22" s="88"/>
      <c r="P22" s="88"/>
      <c r="Q22" s="88"/>
      <c r="R22" s="90">
        <f t="shared" si="0"/>
        <v>0</v>
      </c>
      <c r="S22" s="85">
        <f t="shared" si="1"/>
        <v>0</v>
      </c>
    </row>
    <row r="23" spans="1:19" ht="3" customHeight="1" thickBot="1" x14ac:dyDescent="0.3">
      <c r="A23" s="73"/>
      <c r="B23" s="70" t="s">
        <v>98</v>
      </c>
      <c r="C23" s="80" t="s">
        <v>23</v>
      </c>
      <c r="D23" s="86"/>
      <c r="E23" s="87"/>
      <c r="F23" s="88"/>
      <c r="G23" s="88"/>
      <c r="H23" s="88"/>
      <c r="I23" s="89"/>
      <c r="J23" s="88"/>
      <c r="K23" s="88"/>
      <c r="L23" s="88"/>
      <c r="M23" s="88"/>
      <c r="N23" s="88"/>
      <c r="O23" s="88"/>
      <c r="P23" s="88"/>
      <c r="Q23" s="88"/>
      <c r="R23" s="90">
        <f t="shared" si="0"/>
        <v>0</v>
      </c>
      <c r="S23" s="85">
        <f t="shared" si="1"/>
        <v>0</v>
      </c>
    </row>
    <row r="24" spans="1:19" ht="37.5" customHeight="1" thickBot="1" x14ac:dyDescent="0.3">
      <c r="A24" s="73"/>
      <c r="B24" s="70" t="s">
        <v>26</v>
      </c>
      <c r="C24" s="80" t="s">
        <v>23</v>
      </c>
      <c r="D24" s="86">
        <f>+F24*12</f>
        <v>2024280</v>
      </c>
      <c r="E24" s="87">
        <f>SUM(F24:Q24)</f>
        <v>843454</v>
      </c>
      <c r="F24" s="88">
        <v>168690</v>
      </c>
      <c r="G24" s="88">
        <v>168691</v>
      </c>
      <c r="H24" s="88">
        <v>168691</v>
      </c>
      <c r="I24" s="89">
        <v>168691</v>
      </c>
      <c r="J24" s="88">
        <v>168691</v>
      </c>
      <c r="K24" s="88"/>
      <c r="L24" s="88"/>
      <c r="M24" s="88"/>
      <c r="N24" s="88"/>
      <c r="O24" s="88"/>
      <c r="P24" s="88"/>
      <c r="Q24" s="88"/>
      <c r="R24" s="90">
        <f t="shared" si="0"/>
        <v>843454</v>
      </c>
      <c r="S24" s="85">
        <f t="shared" si="1"/>
        <v>0</v>
      </c>
    </row>
    <row r="25" spans="1:19" ht="37.5" hidden="1" customHeight="1" thickBot="1" x14ac:dyDescent="0.3">
      <c r="A25" s="73"/>
      <c r="B25" s="70" t="s">
        <v>99</v>
      </c>
      <c r="C25" s="80"/>
      <c r="D25" s="86"/>
      <c r="E25" s="87"/>
      <c r="F25" s="88"/>
      <c r="G25" s="88"/>
      <c r="H25" s="88"/>
      <c r="I25" s="89"/>
      <c r="J25" s="88"/>
      <c r="K25" s="88"/>
      <c r="L25" s="88"/>
      <c r="M25" s="88"/>
      <c r="N25" s="88"/>
      <c r="O25" s="88"/>
      <c r="P25" s="88"/>
      <c r="Q25" s="88"/>
      <c r="R25" s="90">
        <f t="shared" si="0"/>
        <v>0</v>
      </c>
      <c r="S25" s="85">
        <f t="shared" si="1"/>
        <v>0</v>
      </c>
    </row>
    <row r="26" spans="1:19" ht="39.75" hidden="1" customHeight="1" thickBot="1" x14ac:dyDescent="0.3">
      <c r="A26" s="73"/>
      <c r="B26" s="70" t="s">
        <v>100</v>
      </c>
      <c r="C26" s="80"/>
      <c r="D26" s="86"/>
      <c r="E26" s="87"/>
      <c r="F26" s="88"/>
      <c r="G26" s="88"/>
      <c r="H26" s="88"/>
      <c r="I26" s="89"/>
      <c r="J26" s="88"/>
      <c r="K26" s="88"/>
      <c r="L26" s="88"/>
      <c r="M26" s="88"/>
      <c r="N26" s="88"/>
      <c r="O26" s="88"/>
      <c r="P26" s="88"/>
      <c r="Q26" s="88"/>
      <c r="R26" s="90">
        <f t="shared" si="0"/>
        <v>0</v>
      </c>
      <c r="S26" s="85">
        <f t="shared" si="1"/>
        <v>0</v>
      </c>
    </row>
    <row r="27" spans="1:19" ht="3" hidden="1" customHeight="1" thickBot="1" x14ac:dyDescent="0.3">
      <c r="A27" s="73"/>
      <c r="B27" s="70" t="s">
        <v>101</v>
      </c>
      <c r="C27" s="80"/>
      <c r="D27" s="86"/>
      <c r="E27" s="87"/>
      <c r="F27" s="88"/>
      <c r="G27" s="88"/>
      <c r="H27" s="88"/>
      <c r="I27" s="89"/>
      <c r="J27" s="88"/>
      <c r="K27" s="88"/>
      <c r="L27" s="88"/>
      <c r="M27" s="88"/>
      <c r="N27" s="88"/>
      <c r="O27" s="88"/>
      <c r="P27" s="88"/>
      <c r="Q27" s="88"/>
      <c r="R27" s="90">
        <f t="shared" si="0"/>
        <v>0</v>
      </c>
      <c r="S27" s="85">
        <f t="shared" si="1"/>
        <v>0</v>
      </c>
    </row>
    <row r="28" spans="1:19" ht="39.75" hidden="1" customHeight="1" thickBot="1" x14ac:dyDescent="0.3">
      <c r="A28" s="73"/>
      <c r="B28" s="70" t="s">
        <v>102</v>
      </c>
      <c r="C28" s="80"/>
      <c r="D28" s="86"/>
      <c r="E28" s="87"/>
      <c r="F28" s="88"/>
      <c r="G28" s="88"/>
      <c r="H28" s="88"/>
      <c r="I28" s="89"/>
      <c r="J28" s="88"/>
      <c r="K28" s="88"/>
      <c r="L28" s="88"/>
      <c r="M28" s="88"/>
      <c r="N28" s="88"/>
      <c r="O28" s="88"/>
      <c r="P28" s="88"/>
      <c r="Q28" s="88"/>
      <c r="R28" s="90">
        <f t="shared" si="0"/>
        <v>0</v>
      </c>
      <c r="S28" s="85">
        <f t="shared" si="1"/>
        <v>0</v>
      </c>
    </row>
    <row r="29" spans="1:19" ht="39.75" hidden="1" customHeight="1" thickBot="1" x14ac:dyDescent="0.3">
      <c r="A29" s="73"/>
      <c r="B29" s="70" t="s">
        <v>103</v>
      </c>
      <c r="C29" s="80"/>
      <c r="D29" s="86"/>
      <c r="E29" s="87"/>
      <c r="F29" s="88"/>
      <c r="G29" s="88"/>
      <c r="H29" s="88"/>
      <c r="I29" s="89"/>
      <c r="J29" s="88"/>
      <c r="K29" s="88"/>
      <c r="L29" s="88"/>
      <c r="M29" s="88"/>
      <c r="N29" s="88"/>
      <c r="O29" s="88"/>
      <c r="P29" s="88"/>
      <c r="Q29" s="88"/>
      <c r="R29" s="90">
        <f t="shared" si="0"/>
        <v>0</v>
      </c>
      <c r="S29" s="85">
        <f t="shared" si="1"/>
        <v>0</v>
      </c>
    </row>
    <row r="30" spans="1:19" ht="39.950000000000003" customHeight="1" thickBot="1" x14ac:dyDescent="0.3">
      <c r="A30" s="73"/>
      <c r="B30" s="70" t="s">
        <v>72</v>
      </c>
      <c r="C30" s="80"/>
      <c r="D30" s="86"/>
      <c r="E30" s="87"/>
      <c r="F30" s="88"/>
      <c r="G30" s="88"/>
      <c r="H30" s="88"/>
      <c r="I30" s="89"/>
      <c r="J30" s="88"/>
      <c r="K30" s="88"/>
      <c r="L30" s="88"/>
      <c r="M30" s="88"/>
      <c r="N30" s="88"/>
      <c r="O30" s="88"/>
      <c r="P30" s="88"/>
      <c r="Q30" s="88"/>
      <c r="R30" s="90">
        <f t="shared" si="0"/>
        <v>0</v>
      </c>
      <c r="S30" s="85">
        <f t="shared" si="1"/>
        <v>0</v>
      </c>
    </row>
    <row r="31" spans="1:19" ht="39.950000000000003" customHeight="1" thickBot="1" x14ac:dyDescent="0.3">
      <c r="A31" s="73"/>
      <c r="B31" s="70" t="s">
        <v>27</v>
      </c>
      <c r="C31" s="80">
        <v>2480</v>
      </c>
      <c r="D31" s="86">
        <v>12689539</v>
      </c>
      <c r="E31" s="87">
        <f>+I31</f>
        <v>6344769</v>
      </c>
      <c r="F31" s="88"/>
      <c r="G31" s="88"/>
      <c r="H31" s="88"/>
      <c r="I31" s="89">
        <v>6344769</v>
      </c>
      <c r="J31" s="88"/>
      <c r="K31" s="88"/>
      <c r="L31" s="88"/>
      <c r="M31" s="88"/>
      <c r="N31" s="88"/>
      <c r="O31" s="88"/>
      <c r="P31" s="88"/>
      <c r="Q31" s="88"/>
      <c r="R31" s="90">
        <f t="shared" si="0"/>
        <v>6344769</v>
      </c>
      <c r="S31" s="85">
        <f t="shared" si="1"/>
        <v>0</v>
      </c>
    </row>
    <row r="32" spans="1:19" ht="39.950000000000003" customHeight="1" thickBot="1" x14ac:dyDescent="0.3">
      <c r="A32" s="73"/>
      <c r="B32" s="70" t="s">
        <v>79</v>
      </c>
      <c r="C32" s="80"/>
      <c r="D32" s="86"/>
      <c r="E32" s="87"/>
      <c r="F32" s="88"/>
      <c r="G32" s="88"/>
      <c r="H32" s="88"/>
      <c r="I32" s="89"/>
      <c r="J32" s="88"/>
      <c r="K32" s="88"/>
      <c r="L32" s="88"/>
      <c r="M32" s="88"/>
      <c r="N32" s="88"/>
      <c r="O32" s="88"/>
      <c r="P32" s="88"/>
      <c r="Q32" s="88"/>
      <c r="R32" s="90">
        <f t="shared" si="0"/>
        <v>0</v>
      </c>
      <c r="S32" s="85">
        <f t="shared" si="1"/>
        <v>0</v>
      </c>
    </row>
    <row r="33" spans="1:19" ht="39.950000000000003" customHeight="1" thickBot="1" x14ac:dyDescent="0.3">
      <c r="A33" s="73"/>
      <c r="B33" s="70" t="s">
        <v>80</v>
      </c>
      <c r="C33" s="80" t="s">
        <v>23</v>
      </c>
      <c r="D33" s="86">
        <f>+F33*12</f>
        <v>-1704528</v>
      </c>
      <c r="E33" s="87">
        <f>+R33</f>
        <v>-710220</v>
      </c>
      <c r="F33" s="88">
        <v>-142044</v>
      </c>
      <c r="G33" s="88">
        <v>-142044</v>
      </c>
      <c r="H33" s="88">
        <v>-142044</v>
      </c>
      <c r="I33" s="89">
        <v>-142044</v>
      </c>
      <c r="J33" s="88">
        <v>-142044</v>
      </c>
      <c r="K33" s="88"/>
      <c r="L33" s="88"/>
      <c r="M33" s="88"/>
      <c r="N33" s="88"/>
      <c r="O33" s="88"/>
      <c r="P33" s="88"/>
      <c r="Q33" s="88"/>
      <c r="R33" s="90">
        <f t="shared" si="0"/>
        <v>-710220</v>
      </c>
      <c r="S33" s="85">
        <f t="shared" si="1"/>
        <v>0</v>
      </c>
    </row>
    <row r="34" spans="1:19" ht="39" customHeight="1" thickBot="1" x14ac:dyDescent="0.3">
      <c r="A34" s="73"/>
      <c r="B34" s="70" t="s">
        <v>57</v>
      </c>
      <c r="C34" s="80" t="s">
        <v>23</v>
      </c>
      <c r="D34" s="86"/>
      <c r="E34" s="87"/>
      <c r="F34" s="88"/>
      <c r="G34" s="88"/>
      <c r="H34" s="88"/>
      <c r="I34" s="89"/>
      <c r="J34" s="88"/>
      <c r="K34" s="88"/>
      <c r="L34" s="88"/>
      <c r="M34" s="88"/>
      <c r="N34" s="88"/>
      <c r="O34" s="88"/>
      <c r="P34" s="88"/>
      <c r="Q34" s="88"/>
      <c r="R34" s="90">
        <f t="shared" si="0"/>
        <v>0</v>
      </c>
      <c r="S34" s="85">
        <f t="shared" si="1"/>
        <v>0</v>
      </c>
    </row>
    <row r="35" spans="1:19" ht="2.25" hidden="1" customHeight="1" thickBot="1" x14ac:dyDescent="0.3">
      <c r="A35" s="73"/>
      <c r="B35" s="70" t="s">
        <v>104</v>
      </c>
      <c r="C35" s="80" t="s">
        <v>23</v>
      </c>
      <c r="D35" s="86"/>
      <c r="E35" s="87"/>
      <c r="F35" s="88"/>
      <c r="G35" s="88"/>
      <c r="H35" s="88"/>
      <c r="I35" s="89"/>
      <c r="J35" s="88"/>
      <c r="K35" s="88"/>
      <c r="L35" s="88"/>
      <c r="M35" s="88"/>
      <c r="N35" s="88"/>
      <c r="O35" s="88"/>
      <c r="P35" s="88"/>
      <c r="Q35" s="88"/>
      <c r="R35" s="90">
        <f t="shared" si="0"/>
        <v>0</v>
      </c>
      <c r="S35" s="85">
        <f t="shared" si="1"/>
        <v>0</v>
      </c>
    </row>
    <row r="36" spans="1:19" ht="39.75" hidden="1" customHeight="1" thickBot="1" x14ac:dyDescent="0.3">
      <c r="A36" s="73"/>
      <c r="B36" s="70" t="s">
        <v>105</v>
      </c>
      <c r="C36" s="80"/>
      <c r="D36" s="86"/>
      <c r="E36" s="87"/>
      <c r="F36" s="88"/>
      <c r="G36" s="88"/>
      <c r="H36" s="88"/>
      <c r="I36" s="89"/>
      <c r="J36" s="88"/>
      <c r="K36" s="88"/>
      <c r="L36" s="88"/>
      <c r="M36" s="88"/>
      <c r="N36" s="88"/>
      <c r="O36" s="88"/>
      <c r="P36" s="88"/>
      <c r="Q36" s="88"/>
      <c r="R36" s="90">
        <f t="shared" si="0"/>
        <v>0</v>
      </c>
      <c r="S36" s="85">
        <f t="shared" si="1"/>
        <v>0</v>
      </c>
    </row>
    <row r="37" spans="1:19" ht="0.75" hidden="1" customHeight="1" thickBot="1" x14ac:dyDescent="0.3">
      <c r="A37" s="73"/>
      <c r="B37" s="70" t="s">
        <v>106</v>
      </c>
      <c r="C37" s="80"/>
      <c r="D37" s="86"/>
      <c r="E37" s="87"/>
      <c r="F37" s="88"/>
      <c r="G37" s="88"/>
      <c r="H37" s="88"/>
      <c r="I37" s="89"/>
      <c r="J37" s="88"/>
      <c r="K37" s="88"/>
      <c r="L37" s="88"/>
      <c r="M37" s="88"/>
      <c r="N37" s="88"/>
      <c r="O37" s="88"/>
      <c r="P37" s="88"/>
      <c r="Q37" s="88"/>
      <c r="R37" s="90">
        <f t="shared" si="0"/>
        <v>0</v>
      </c>
      <c r="S37" s="85">
        <f t="shared" si="1"/>
        <v>0</v>
      </c>
    </row>
    <row r="38" spans="1:19" ht="2.25" hidden="1" customHeight="1" thickBot="1" x14ac:dyDescent="0.3">
      <c r="A38" s="73"/>
      <c r="B38" s="70" t="s">
        <v>107</v>
      </c>
      <c r="C38" s="80"/>
      <c r="D38" s="86"/>
      <c r="E38" s="87"/>
      <c r="F38" s="88"/>
      <c r="G38" s="88"/>
      <c r="H38" s="88"/>
      <c r="I38" s="89"/>
      <c r="J38" s="88"/>
      <c r="K38" s="88"/>
      <c r="L38" s="88"/>
      <c r="M38" s="88"/>
      <c r="N38" s="88"/>
      <c r="O38" s="88"/>
      <c r="P38" s="88"/>
      <c r="Q38" s="88"/>
      <c r="R38" s="90">
        <f t="shared" si="0"/>
        <v>0</v>
      </c>
      <c r="S38" s="85">
        <f t="shared" si="1"/>
        <v>0</v>
      </c>
    </row>
    <row r="39" spans="1:19" ht="39.75" hidden="1" customHeight="1" thickBot="1" x14ac:dyDescent="0.3">
      <c r="A39" s="73"/>
      <c r="B39" s="70" t="s">
        <v>58</v>
      </c>
      <c r="C39" s="80"/>
      <c r="D39" s="86"/>
      <c r="E39" s="87"/>
      <c r="F39" s="88"/>
      <c r="G39" s="113"/>
      <c r="H39" s="88"/>
      <c r="I39" s="89"/>
      <c r="J39" s="88"/>
      <c r="K39" s="88"/>
      <c r="L39" s="88"/>
      <c r="M39" s="88"/>
      <c r="N39" s="88"/>
      <c r="O39" s="88"/>
      <c r="P39" s="88"/>
      <c r="Q39" s="88"/>
      <c r="R39" s="90">
        <f t="shared" si="0"/>
        <v>0</v>
      </c>
      <c r="S39" s="85">
        <f t="shared" si="1"/>
        <v>0</v>
      </c>
    </row>
    <row r="40" spans="1:19" ht="39.75" hidden="1" customHeight="1" thickBot="1" x14ac:dyDescent="0.3">
      <c r="A40" s="73"/>
      <c r="B40" s="70" t="s">
        <v>108</v>
      </c>
      <c r="C40" s="80" t="s">
        <v>23</v>
      </c>
      <c r="D40" s="86"/>
      <c r="E40" s="87"/>
      <c r="F40" s="88"/>
      <c r="G40" s="113"/>
      <c r="H40" s="88"/>
      <c r="I40" s="89"/>
      <c r="J40" s="88"/>
      <c r="K40" s="88"/>
      <c r="L40" s="88"/>
      <c r="M40" s="88"/>
      <c r="N40" s="88"/>
      <c r="O40" s="88"/>
      <c r="P40" s="88"/>
      <c r="Q40" s="88"/>
      <c r="R40" s="90">
        <f t="shared" si="0"/>
        <v>0</v>
      </c>
      <c r="S40" s="85">
        <f t="shared" si="1"/>
        <v>0</v>
      </c>
    </row>
    <row r="41" spans="1:19" ht="39.75" hidden="1" customHeight="1" thickBot="1" x14ac:dyDescent="0.3">
      <c r="A41" s="73"/>
      <c r="B41" s="70" t="s">
        <v>59</v>
      </c>
      <c r="C41" s="80" t="s">
        <v>23</v>
      </c>
      <c r="D41" s="86"/>
      <c r="E41" s="87"/>
      <c r="F41" s="88"/>
      <c r="G41" s="88"/>
      <c r="H41" s="88"/>
      <c r="I41" s="89"/>
      <c r="J41" s="88"/>
      <c r="K41" s="88"/>
      <c r="L41" s="88"/>
      <c r="M41" s="88"/>
      <c r="N41" s="88"/>
      <c r="O41" s="88"/>
      <c r="P41" s="88"/>
      <c r="Q41" s="88"/>
      <c r="R41" s="90">
        <f t="shared" si="0"/>
        <v>0</v>
      </c>
      <c r="S41" s="85">
        <f t="shared" si="1"/>
        <v>0</v>
      </c>
    </row>
    <row r="42" spans="1:19" ht="39.75" hidden="1" customHeight="1" thickBot="1" x14ac:dyDescent="0.3">
      <c r="A42" s="73"/>
      <c r="B42" s="70" t="s">
        <v>109</v>
      </c>
      <c r="C42" s="80" t="s">
        <v>23</v>
      </c>
      <c r="D42" s="86"/>
      <c r="E42" s="87"/>
      <c r="F42" s="88"/>
      <c r="G42" s="88"/>
      <c r="H42" s="88"/>
      <c r="I42" s="89"/>
      <c r="J42" s="88"/>
      <c r="K42" s="88"/>
      <c r="L42" s="88"/>
      <c r="M42" s="88"/>
      <c r="N42" s="88"/>
      <c r="O42" s="88"/>
      <c r="P42" s="88"/>
      <c r="Q42" s="88"/>
      <c r="R42" s="90">
        <f t="shared" si="0"/>
        <v>0</v>
      </c>
      <c r="S42" s="85">
        <f t="shared" si="1"/>
        <v>0</v>
      </c>
    </row>
    <row r="43" spans="1:19" ht="39.75" hidden="1" customHeight="1" thickBot="1" x14ac:dyDescent="0.3">
      <c r="A43" s="73"/>
      <c r="B43" s="70" t="s">
        <v>110</v>
      </c>
      <c r="C43" s="80"/>
      <c r="D43" s="86"/>
      <c r="E43" s="87"/>
      <c r="F43" s="88"/>
      <c r="G43" s="88"/>
      <c r="H43" s="88"/>
      <c r="I43" s="89"/>
      <c r="J43" s="88"/>
      <c r="K43" s="88"/>
      <c r="L43" s="88"/>
      <c r="M43" s="88"/>
      <c r="N43" s="88"/>
      <c r="O43" s="88"/>
      <c r="P43" s="88"/>
      <c r="Q43" s="88"/>
      <c r="R43" s="90">
        <f t="shared" si="0"/>
        <v>0</v>
      </c>
      <c r="S43" s="85">
        <f t="shared" si="1"/>
        <v>0</v>
      </c>
    </row>
    <row r="44" spans="1:19" ht="39.75" hidden="1" customHeight="1" thickBot="1" x14ac:dyDescent="0.3">
      <c r="A44" s="73"/>
      <c r="B44" s="70" t="s">
        <v>60</v>
      </c>
      <c r="C44" s="80"/>
      <c r="D44" s="86"/>
      <c r="E44" s="87"/>
      <c r="F44" s="88"/>
      <c r="G44" s="88"/>
      <c r="H44" s="88"/>
      <c r="I44" s="89"/>
      <c r="J44" s="88"/>
      <c r="K44" s="88"/>
      <c r="L44" s="88"/>
      <c r="M44" s="88"/>
      <c r="N44" s="88"/>
      <c r="O44" s="88"/>
      <c r="P44" s="88"/>
      <c r="Q44" s="88"/>
      <c r="R44" s="90">
        <f t="shared" si="0"/>
        <v>0</v>
      </c>
      <c r="S44" s="85">
        <f t="shared" si="1"/>
        <v>0</v>
      </c>
    </row>
    <row r="45" spans="1:19" ht="39.75" hidden="1" customHeight="1" thickBot="1" x14ac:dyDescent="0.3">
      <c r="A45" s="73"/>
      <c r="B45" s="70" t="s">
        <v>111</v>
      </c>
      <c r="C45" s="80"/>
      <c r="D45" s="86"/>
      <c r="E45" s="87"/>
      <c r="F45" s="88"/>
      <c r="G45" s="88"/>
      <c r="H45" s="88"/>
      <c r="I45" s="89"/>
      <c r="J45" s="88"/>
      <c r="K45" s="88"/>
      <c r="L45" s="88"/>
      <c r="M45" s="88"/>
      <c r="N45" s="88"/>
      <c r="O45" s="88"/>
      <c r="P45" s="88"/>
      <c r="Q45" s="88"/>
      <c r="R45" s="90">
        <f t="shared" si="0"/>
        <v>0</v>
      </c>
      <c r="S45" s="85">
        <f t="shared" si="1"/>
        <v>0</v>
      </c>
    </row>
    <row r="46" spans="1:19" ht="39.950000000000003" customHeight="1" thickBot="1" x14ac:dyDescent="0.3">
      <c r="A46" s="73"/>
      <c r="B46" s="70" t="s">
        <v>61</v>
      </c>
      <c r="C46" s="80">
        <v>2474</v>
      </c>
      <c r="D46" s="114">
        <v>627200</v>
      </c>
      <c r="E46" s="87">
        <f>+I46</f>
        <v>439040</v>
      </c>
      <c r="F46" s="88"/>
      <c r="G46" s="88"/>
      <c r="H46" s="88"/>
      <c r="I46" s="89">
        <v>439040</v>
      </c>
      <c r="J46" s="88"/>
      <c r="K46" s="88"/>
      <c r="L46" s="88"/>
      <c r="M46" s="88"/>
      <c r="N46" s="88"/>
      <c r="O46" s="88"/>
      <c r="P46" s="88"/>
      <c r="Q46" s="88"/>
      <c r="R46" s="90">
        <f t="shared" si="0"/>
        <v>439040</v>
      </c>
      <c r="S46" s="85">
        <f t="shared" si="1"/>
        <v>0</v>
      </c>
    </row>
    <row r="47" spans="1:19" ht="39.950000000000003" customHeight="1" thickBot="1" x14ac:dyDescent="0.3">
      <c r="A47" s="73"/>
      <c r="B47" s="70" t="s">
        <v>62</v>
      </c>
      <c r="C47" s="80">
        <v>2474</v>
      </c>
      <c r="D47" s="114">
        <v>19661175</v>
      </c>
      <c r="E47" s="87">
        <f>+I47</f>
        <v>13762823</v>
      </c>
      <c r="F47" s="88"/>
      <c r="G47" s="88"/>
      <c r="H47" s="88"/>
      <c r="I47" s="89">
        <v>13762823</v>
      </c>
      <c r="J47" s="88"/>
      <c r="K47" s="88"/>
      <c r="L47" s="88"/>
      <c r="M47" s="88"/>
      <c r="N47" s="88"/>
      <c r="O47" s="88"/>
      <c r="P47" s="88"/>
      <c r="Q47" s="88"/>
      <c r="R47" s="90">
        <f t="shared" si="0"/>
        <v>13762823</v>
      </c>
      <c r="S47" s="85">
        <f t="shared" si="1"/>
        <v>0</v>
      </c>
    </row>
    <row r="48" spans="1:19" ht="36" customHeight="1" thickBot="1" x14ac:dyDescent="0.3">
      <c r="A48" s="73"/>
      <c r="B48" s="70" t="s">
        <v>112</v>
      </c>
      <c r="C48" s="80"/>
      <c r="D48" s="114"/>
      <c r="E48" s="87"/>
      <c r="F48" s="88"/>
      <c r="G48" s="88"/>
      <c r="H48" s="88"/>
      <c r="I48" s="89"/>
      <c r="J48" s="88"/>
      <c r="K48" s="88"/>
      <c r="L48" s="88"/>
      <c r="M48" s="88"/>
      <c r="N48" s="88"/>
      <c r="O48" s="88"/>
      <c r="P48" s="88"/>
      <c r="Q48" s="88"/>
      <c r="R48" s="90"/>
      <c r="S48" s="85"/>
    </row>
    <row r="49" spans="1:19" ht="39.75" hidden="1" customHeight="1" thickBot="1" x14ac:dyDescent="0.3">
      <c r="A49" s="73"/>
      <c r="B49" s="70" t="s">
        <v>113</v>
      </c>
      <c r="C49" s="80"/>
      <c r="D49" s="114"/>
      <c r="E49" s="87"/>
      <c r="F49" s="88"/>
      <c r="G49" s="88"/>
      <c r="H49" s="88"/>
      <c r="I49" s="89"/>
      <c r="J49" s="88"/>
      <c r="K49" s="88"/>
      <c r="L49" s="88"/>
      <c r="M49" s="88"/>
      <c r="N49" s="88"/>
      <c r="O49" s="88"/>
      <c r="P49" s="88"/>
      <c r="Q49" s="88"/>
      <c r="R49" s="90">
        <f t="shared" si="0"/>
        <v>0</v>
      </c>
      <c r="S49" s="85">
        <f t="shared" si="1"/>
        <v>0</v>
      </c>
    </row>
    <row r="50" spans="1:19" ht="39.75" hidden="1" customHeight="1" thickBot="1" x14ac:dyDescent="0.3">
      <c r="A50" s="73"/>
      <c r="B50" s="70" t="s">
        <v>114</v>
      </c>
      <c r="C50" s="80"/>
      <c r="D50" s="86"/>
      <c r="E50" s="87"/>
      <c r="F50" s="88"/>
      <c r="G50" s="88"/>
      <c r="H50" s="88"/>
      <c r="I50" s="89"/>
      <c r="J50" s="88"/>
      <c r="K50" s="88"/>
      <c r="L50" s="88"/>
      <c r="M50" s="88"/>
      <c r="N50" s="88"/>
      <c r="O50" s="88"/>
      <c r="P50" s="88"/>
      <c r="Q50" s="88"/>
      <c r="R50" s="90">
        <f t="shared" si="0"/>
        <v>0</v>
      </c>
      <c r="S50" s="85">
        <f t="shared" si="1"/>
        <v>0</v>
      </c>
    </row>
    <row r="51" spans="1:19" ht="0.75" customHeight="1" thickBot="1" x14ac:dyDescent="0.3">
      <c r="A51" s="73"/>
      <c r="B51" s="70" t="s">
        <v>115</v>
      </c>
      <c r="C51" s="80"/>
      <c r="D51" s="86"/>
      <c r="E51" s="87"/>
      <c r="F51" s="88"/>
      <c r="G51" s="88"/>
      <c r="H51" s="88"/>
      <c r="I51" s="89"/>
      <c r="J51" s="88"/>
      <c r="K51" s="88"/>
      <c r="L51" s="88"/>
      <c r="M51" s="88"/>
      <c r="N51" s="88"/>
      <c r="O51" s="88"/>
      <c r="P51" s="88"/>
      <c r="Q51" s="88"/>
      <c r="R51" s="90">
        <f t="shared" si="0"/>
        <v>0</v>
      </c>
      <c r="S51" s="85">
        <f t="shared" si="1"/>
        <v>0</v>
      </c>
    </row>
    <row r="52" spans="1:19" ht="39.75" hidden="1" customHeight="1" thickBot="1" x14ac:dyDescent="0.3">
      <c r="A52" s="73"/>
      <c r="B52" s="70" t="s">
        <v>116</v>
      </c>
      <c r="C52" s="80"/>
      <c r="D52" s="86"/>
      <c r="E52" s="87"/>
      <c r="F52" s="88"/>
      <c r="G52" s="88"/>
      <c r="H52" s="88"/>
      <c r="I52" s="89"/>
      <c r="J52" s="88"/>
      <c r="K52" s="88"/>
      <c r="L52" s="88"/>
      <c r="M52" s="88"/>
      <c r="N52" s="88"/>
      <c r="O52" s="88"/>
      <c r="P52" s="88"/>
      <c r="Q52" s="88"/>
      <c r="R52" s="90">
        <f t="shared" si="0"/>
        <v>0</v>
      </c>
      <c r="S52" s="85">
        <f t="shared" si="1"/>
        <v>0</v>
      </c>
    </row>
    <row r="53" spans="1:19" ht="1.5" hidden="1" customHeight="1" thickBot="1" x14ac:dyDescent="0.3">
      <c r="A53" s="73"/>
      <c r="B53" s="70" t="s">
        <v>117</v>
      </c>
      <c r="C53" s="80"/>
      <c r="D53" s="86"/>
      <c r="E53" s="87"/>
      <c r="F53" s="88"/>
      <c r="G53" s="88"/>
      <c r="H53" s="88"/>
      <c r="I53" s="89"/>
      <c r="J53" s="88"/>
      <c r="K53" s="88"/>
      <c r="L53" s="88"/>
      <c r="M53" s="88"/>
      <c r="N53" s="88"/>
      <c r="O53" s="88"/>
      <c r="P53" s="88"/>
      <c r="Q53" s="88"/>
      <c r="R53" s="90">
        <f t="shared" si="0"/>
        <v>0</v>
      </c>
      <c r="S53" s="85">
        <f t="shared" si="1"/>
        <v>0</v>
      </c>
    </row>
    <row r="54" spans="1:19" ht="39.75" hidden="1" customHeight="1" thickBot="1" x14ac:dyDescent="0.3">
      <c r="A54" s="73"/>
      <c r="B54" s="70" t="s">
        <v>118</v>
      </c>
      <c r="C54" s="80"/>
      <c r="D54" s="86"/>
      <c r="E54" s="87"/>
      <c r="F54" s="88"/>
      <c r="G54" s="88"/>
      <c r="H54" s="88"/>
      <c r="I54" s="89"/>
      <c r="J54" s="88"/>
      <c r="K54" s="88"/>
      <c r="L54" s="88"/>
      <c r="M54" s="88"/>
      <c r="N54" s="88"/>
      <c r="O54" s="88"/>
      <c r="P54" s="88"/>
      <c r="Q54" s="88"/>
      <c r="R54" s="90">
        <f t="shared" si="0"/>
        <v>0</v>
      </c>
      <c r="S54" s="85">
        <f t="shared" si="1"/>
        <v>0</v>
      </c>
    </row>
    <row r="55" spans="1:19" ht="3" customHeight="1" thickBot="1" x14ac:dyDescent="0.3">
      <c r="A55" s="73"/>
      <c r="B55" s="70" t="s">
        <v>119</v>
      </c>
      <c r="C55" s="80"/>
      <c r="D55" s="92"/>
      <c r="E55" s="87"/>
      <c r="F55" s="88"/>
      <c r="G55" s="88"/>
      <c r="H55" s="88"/>
      <c r="I55" s="89"/>
      <c r="J55" s="88"/>
      <c r="K55" s="88"/>
      <c r="L55" s="88"/>
      <c r="M55" s="88"/>
      <c r="N55" s="88"/>
      <c r="O55" s="88"/>
      <c r="P55" s="88"/>
      <c r="Q55" s="88"/>
      <c r="R55" s="90">
        <f t="shared" si="0"/>
        <v>0</v>
      </c>
      <c r="S55" s="85">
        <f t="shared" si="1"/>
        <v>0</v>
      </c>
    </row>
    <row r="56" spans="1:19" ht="39.950000000000003" customHeight="1" thickBot="1" x14ac:dyDescent="0.3">
      <c r="A56" s="73"/>
      <c r="B56" s="70" t="s">
        <v>28</v>
      </c>
      <c r="C56" s="80">
        <v>2483</v>
      </c>
      <c r="D56" s="115">
        <v>324988</v>
      </c>
      <c r="E56" s="87">
        <f>+I56</f>
        <v>227492</v>
      </c>
      <c r="F56" s="88"/>
      <c r="G56" s="88"/>
      <c r="H56" s="88"/>
      <c r="I56" s="89">
        <v>227492</v>
      </c>
      <c r="J56" s="88"/>
      <c r="K56" s="88"/>
      <c r="L56" s="88"/>
      <c r="M56" s="88"/>
      <c r="N56" s="88"/>
      <c r="O56" s="88"/>
      <c r="P56" s="88"/>
      <c r="Q56" s="88"/>
      <c r="R56" s="90">
        <f t="shared" si="0"/>
        <v>227492</v>
      </c>
      <c r="S56" s="85">
        <f t="shared" si="1"/>
        <v>0</v>
      </c>
    </row>
    <row r="57" spans="1:19" ht="39.950000000000003" customHeight="1" thickBot="1" x14ac:dyDescent="0.3">
      <c r="A57" s="73"/>
      <c r="B57" s="70" t="s">
        <v>29</v>
      </c>
      <c r="C57" s="80">
        <v>2483</v>
      </c>
      <c r="D57" s="86">
        <v>10001880</v>
      </c>
      <c r="E57" s="87">
        <f>+I57</f>
        <v>7001316</v>
      </c>
      <c r="F57" s="88"/>
      <c r="G57" s="88"/>
      <c r="H57" s="88"/>
      <c r="I57" s="89">
        <v>7001316</v>
      </c>
      <c r="J57" s="88"/>
      <c r="K57" s="88"/>
      <c r="L57" s="88"/>
      <c r="M57" s="88"/>
      <c r="N57" s="88"/>
      <c r="O57" s="88"/>
      <c r="P57" s="88"/>
      <c r="Q57" s="88"/>
      <c r="R57" s="90">
        <f t="shared" si="0"/>
        <v>7001316</v>
      </c>
      <c r="S57" s="85">
        <f t="shared" si="1"/>
        <v>0</v>
      </c>
    </row>
    <row r="58" spans="1:19" ht="33.75" customHeight="1" thickBot="1" x14ac:dyDescent="0.3">
      <c r="A58" s="73"/>
      <c r="B58" s="70" t="s">
        <v>120</v>
      </c>
      <c r="C58" s="80"/>
      <c r="D58" s="114"/>
      <c r="E58" s="87"/>
      <c r="F58" s="88"/>
      <c r="G58" s="88"/>
      <c r="H58" s="88"/>
      <c r="I58" s="89"/>
      <c r="J58" s="88"/>
      <c r="K58" s="88"/>
      <c r="L58" s="88"/>
      <c r="M58" s="88"/>
      <c r="N58" s="88"/>
      <c r="O58" s="88"/>
      <c r="P58" s="88"/>
      <c r="Q58" s="88"/>
      <c r="R58" s="90">
        <f t="shared" si="0"/>
        <v>0</v>
      </c>
      <c r="S58" s="85">
        <f t="shared" si="1"/>
        <v>0</v>
      </c>
    </row>
    <row r="59" spans="1:19" ht="39.75" hidden="1" customHeight="1" thickBot="1" x14ac:dyDescent="0.3">
      <c r="A59" s="73"/>
      <c r="B59" s="70" t="s">
        <v>121</v>
      </c>
      <c r="C59" s="80"/>
      <c r="D59" s="92"/>
      <c r="E59" s="87"/>
      <c r="F59" s="88"/>
      <c r="G59" s="88"/>
      <c r="H59" s="88"/>
      <c r="I59" s="89"/>
      <c r="J59" s="88"/>
      <c r="K59" s="88"/>
      <c r="L59" s="88"/>
      <c r="M59" s="88"/>
      <c r="N59" s="88"/>
      <c r="O59" s="88"/>
      <c r="P59" s="88"/>
      <c r="Q59" s="88"/>
      <c r="R59" s="90">
        <f t="shared" si="0"/>
        <v>0</v>
      </c>
      <c r="S59" s="85">
        <f t="shared" si="1"/>
        <v>0</v>
      </c>
    </row>
    <row r="60" spans="1:19" ht="39.75" hidden="1" customHeight="1" thickBot="1" x14ac:dyDescent="0.3">
      <c r="A60" s="73"/>
      <c r="B60" s="70" t="s">
        <v>122</v>
      </c>
      <c r="C60" s="80"/>
      <c r="D60" s="92"/>
      <c r="E60" s="87"/>
      <c r="F60" s="88"/>
      <c r="G60" s="88"/>
      <c r="H60" s="88"/>
      <c r="I60" s="89"/>
      <c r="J60" s="88"/>
      <c r="K60" s="88"/>
      <c r="L60" s="88"/>
      <c r="M60" s="88"/>
      <c r="N60" s="88"/>
      <c r="O60" s="88"/>
      <c r="P60" s="88"/>
      <c r="Q60" s="88"/>
      <c r="R60" s="90">
        <f t="shared" si="0"/>
        <v>0</v>
      </c>
      <c r="S60" s="85">
        <f t="shared" si="1"/>
        <v>0</v>
      </c>
    </row>
    <row r="61" spans="1:19" ht="39.75" hidden="1" customHeight="1" thickBot="1" x14ac:dyDescent="0.3">
      <c r="A61" s="73"/>
      <c r="B61" s="70" t="s">
        <v>123</v>
      </c>
      <c r="C61" s="80"/>
      <c r="D61" s="93"/>
      <c r="E61" s="87"/>
      <c r="F61" s="88"/>
      <c r="G61" s="88"/>
      <c r="H61" s="88"/>
      <c r="I61" s="89"/>
      <c r="J61" s="88"/>
      <c r="K61" s="88"/>
      <c r="L61" s="88"/>
      <c r="M61" s="88"/>
      <c r="N61" s="88"/>
      <c r="O61" s="88"/>
      <c r="P61" s="88"/>
      <c r="Q61" s="88"/>
      <c r="R61" s="90">
        <f t="shared" si="0"/>
        <v>0</v>
      </c>
      <c r="S61" s="85">
        <f t="shared" si="1"/>
        <v>0</v>
      </c>
    </row>
    <row r="62" spans="1:19" ht="39.950000000000003" customHeight="1" thickBot="1" x14ac:dyDescent="0.3">
      <c r="A62" s="73"/>
      <c r="B62" s="70" t="s">
        <v>30</v>
      </c>
      <c r="C62" s="80">
        <v>2481</v>
      </c>
      <c r="D62" s="93">
        <v>1000314</v>
      </c>
      <c r="E62" s="87">
        <f>+I62</f>
        <v>700220</v>
      </c>
      <c r="F62" s="88"/>
      <c r="G62" s="88"/>
      <c r="H62" s="88"/>
      <c r="I62" s="89">
        <v>700220</v>
      </c>
      <c r="J62" s="88"/>
      <c r="K62" s="88"/>
      <c r="L62" s="88"/>
      <c r="M62" s="88"/>
      <c r="N62" s="88"/>
      <c r="O62" s="88"/>
      <c r="P62" s="88"/>
      <c r="Q62" s="88"/>
      <c r="R62" s="90">
        <f t="shared" si="0"/>
        <v>700220</v>
      </c>
      <c r="S62" s="85">
        <f t="shared" si="1"/>
        <v>0</v>
      </c>
    </row>
    <row r="63" spans="1:19" ht="39.950000000000003" customHeight="1" thickBot="1" x14ac:dyDescent="0.3">
      <c r="A63" s="73"/>
      <c r="B63" s="70" t="s">
        <v>73</v>
      </c>
      <c r="C63" s="80"/>
      <c r="D63" s="93"/>
      <c r="E63" s="87">
        <f t="shared" ref="E63" si="2">+I58</f>
        <v>0</v>
      </c>
      <c r="F63" s="88"/>
      <c r="G63" s="88"/>
      <c r="H63" s="88"/>
      <c r="I63" s="89"/>
      <c r="J63" s="88"/>
      <c r="K63" s="88"/>
      <c r="L63" s="88"/>
      <c r="M63" s="88"/>
      <c r="N63" s="88"/>
      <c r="O63" s="88"/>
      <c r="P63" s="88"/>
      <c r="Q63" s="88"/>
      <c r="R63" s="90">
        <f t="shared" si="0"/>
        <v>0</v>
      </c>
      <c r="S63" s="85">
        <f t="shared" si="1"/>
        <v>0</v>
      </c>
    </row>
    <row r="64" spans="1:19" ht="39.950000000000003" customHeight="1" thickBot="1" x14ac:dyDescent="0.3">
      <c r="A64" s="73"/>
      <c r="B64" s="70" t="s">
        <v>124</v>
      </c>
      <c r="C64" s="80">
        <v>2481</v>
      </c>
      <c r="D64" s="93">
        <v>5318378</v>
      </c>
      <c r="E64" s="87">
        <f>+I64</f>
        <v>3722865</v>
      </c>
      <c r="F64" s="88"/>
      <c r="G64" s="88"/>
      <c r="H64" s="88"/>
      <c r="I64" s="89">
        <v>3722865</v>
      </c>
      <c r="J64" s="88"/>
      <c r="K64" s="88"/>
      <c r="L64" s="88"/>
      <c r="M64" s="88"/>
      <c r="N64" s="88"/>
      <c r="O64" s="88"/>
      <c r="P64" s="88"/>
      <c r="Q64" s="88"/>
      <c r="R64" s="90">
        <f t="shared" si="0"/>
        <v>3722865</v>
      </c>
      <c r="S64" s="85">
        <f t="shared" si="1"/>
        <v>0</v>
      </c>
    </row>
    <row r="65" spans="1:19" ht="39.950000000000003" customHeight="1" thickBot="1" x14ac:dyDescent="0.3">
      <c r="A65" s="73"/>
      <c r="B65" s="70" t="s">
        <v>32</v>
      </c>
      <c r="C65" s="80">
        <v>2481</v>
      </c>
      <c r="D65" s="93">
        <v>7144680</v>
      </c>
      <c r="E65" s="87">
        <f>+I65</f>
        <v>5001276</v>
      </c>
      <c r="F65" s="88"/>
      <c r="G65" s="88"/>
      <c r="H65" s="88"/>
      <c r="I65" s="89">
        <v>5001276</v>
      </c>
      <c r="J65" s="88"/>
      <c r="K65" s="88"/>
      <c r="L65" s="88"/>
      <c r="M65" s="88"/>
      <c r="N65" s="88"/>
      <c r="O65" s="88"/>
      <c r="P65" s="88"/>
      <c r="Q65" s="88"/>
      <c r="R65" s="90">
        <f t="shared" si="0"/>
        <v>5001276</v>
      </c>
      <c r="S65" s="85">
        <f t="shared" si="1"/>
        <v>0</v>
      </c>
    </row>
    <row r="66" spans="1:19" ht="39.950000000000003" customHeight="1" thickBot="1" x14ac:dyDescent="0.3">
      <c r="A66" s="73"/>
      <c r="B66" s="70" t="s">
        <v>33</v>
      </c>
      <c r="C66" s="80">
        <v>2476</v>
      </c>
      <c r="D66" s="115">
        <v>1621936</v>
      </c>
      <c r="E66" s="87">
        <v>1135355</v>
      </c>
      <c r="F66" s="88"/>
      <c r="G66" s="88"/>
      <c r="H66" s="88"/>
      <c r="I66" s="89"/>
      <c r="J66" s="88">
        <v>1135355</v>
      </c>
      <c r="K66" s="88"/>
      <c r="L66" s="88"/>
      <c r="M66" s="88"/>
      <c r="N66" s="88"/>
      <c r="O66" s="88"/>
      <c r="P66" s="88"/>
      <c r="Q66" s="88"/>
      <c r="R66" s="90">
        <f t="shared" si="0"/>
        <v>1135355</v>
      </c>
      <c r="S66" s="85">
        <f t="shared" si="1"/>
        <v>0</v>
      </c>
    </row>
    <row r="67" spans="1:19" ht="37.5" customHeight="1" thickBot="1" x14ac:dyDescent="0.3">
      <c r="A67" s="73"/>
      <c r="B67" s="70" t="s">
        <v>125</v>
      </c>
      <c r="C67" s="80"/>
      <c r="D67" s="114"/>
      <c r="E67" s="87"/>
      <c r="F67" s="88"/>
      <c r="G67" s="88"/>
      <c r="H67" s="88"/>
      <c r="I67" s="89"/>
      <c r="J67" s="88"/>
      <c r="K67" s="88"/>
      <c r="L67" s="88"/>
      <c r="M67" s="88"/>
      <c r="N67" s="88"/>
      <c r="O67" s="88"/>
      <c r="P67" s="88"/>
      <c r="Q67" s="88"/>
      <c r="R67" s="90">
        <f t="shared" si="0"/>
        <v>0</v>
      </c>
      <c r="S67" s="85">
        <f t="shared" si="1"/>
        <v>0</v>
      </c>
    </row>
    <row r="68" spans="1:19" ht="39.75" hidden="1" customHeight="1" thickBot="1" x14ac:dyDescent="0.3">
      <c r="A68" s="73"/>
      <c r="B68" s="70" t="s">
        <v>126</v>
      </c>
      <c r="C68" s="80"/>
      <c r="D68" s="86"/>
      <c r="E68" s="87"/>
      <c r="F68" s="88"/>
      <c r="G68" s="88"/>
      <c r="H68" s="88"/>
      <c r="I68" s="89"/>
      <c r="J68" s="88"/>
      <c r="K68" s="88"/>
      <c r="L68" s="88"/>
      <c r="M68" s="88"/>
      <c r="N68" s="88"/>
      <c r="O68" s="88"/>
      <c r="P68" s="88"/>
      <c r="Q68" s="88"/>
      <c r="R68" s="90">
        <f t="shared" si="0"/>
        <v>0</v>
      </c>
      <c r="S68" s="85">
        <f t="shared" si="1"/>
        <v>0</v>
      </c>
    </row>
    <row r="69" spans="1:19" ht="0.75" hidden="1" customHeight="1" thickBot="1" x14ac:dyDescent="0.3">
      <c r="A69" s="73"/>
      <c r="B69" s="70" t="s">
        <v>127</v>
      </c>
      <c r="C69" s="80"/>
      <c r="D69" s="86"/>
      <c r="E69" s="87"/>
      <c r="F69" s="88"/>
      <c r="G69" s="88"/>
      <c r="H69" s="88"/>
      <c r="I69" s="89"/>
      <c r="J69" s="88"/>
      <c r="K69" s="88"/>
      <c r="L69" s="88"/>
      <c r="M69" s="88"/>
      <c r="N69" s="88"/>
      <c r="O69" s="88"/>
      <c r="P69" s="88"/>
      <c r="Q69" s="88"/>
      <c r="R69" s="90">
        <f t="shared" si="0"/>
        <v>0</v>
      </c>
      <c r="S69" s="85">
        <f t="shared" si="1"/>
        <v>0</v>
      </c>
    </row>
    <row r="70" spans="1:19" ht="39.75" hidden="1" customHeight="1" thickBot="1" x14ac:dyDescent="0.3">
      <c r="A70" s="73"/>
      <c r="B70" s="70" t="s">
        <v>128</v>
      </c>
      <c r="C70" s="80"/>
      <c r="D70" s="86"/>
      <c r="E70" s="87"/>
      <c r="F70" s="88"/>
      <c r="G70" s="88"/>
      <c r="H70" s="88"/>
      <c r="I70" s="89"/>
      <c r="J70" s="88"/>
      <c r="K70" s="88"/>
      <c r="L70" s="88"/>
      <c r="M70" s="116"/>
      <c r="N70" s="88"/>
      <c r="O70" s="88"/>
      <c r="P70" s="88"/>
      <c r="Q70" s="88"/>
      <c r="R70" s="90">
        <f t="shared" si="0"/>
        <v>0</v>
      </c>
      <c r="S70" s="85">
        <f t="shared" si="1"/>
        <v>0</v>
      </c>
    </row>
    <row r="71" spans="1:19" ht="39.75" hidden="1" customHeight="1" thickBot="1" x14ac:dyDescent="0.3">
      <c r="A71" s="73"/>
      <c r="B71" s="70" t="s">
        <v>64</v>
      </c>
      <c r="C71" s="80"/>
      <c r="D71" s="86"/>
      <c r="E71" s="87"/>
      <c r="F71" s="88"/>
      <c r="G71" s="88"/>
      <c r="H71" s="88"/>
      <c r="I71" s="89"/>
      <c r="J71" s="88"/>
      <c r="K71" s="88"/>
      <c r="L71" s="88"/>
      <c r="M71" s="88"/>
      <c r="N71" s="88"/>
      <c r="O71" s="88"/>
      <c r="P71" s="88"/>
      <c r="Q71" s="88"/>
      <c r="R71" s="90">
        <f t="shared" si="0"/>
        <v>0</v>
      </c>
      <c r="S71" s="85">
        <f t="shared" si="1"/>
        <v>0</v>
      </c>
    </row>
    <row r="72" spans="1:19" ht="31.5" hidden="1" customHeight="1" thickBot="1" x14ac:dyDescent="0.3">
      <c r="A72" s="73"/>
      <c r="B72" s="70" t="s">
        <v>34</v>
      </c>
      <c r="C72" s="80"/>
      <c r="D72" s="86"/>
      <c r="E72" s="87"/>
      <c r="F72" s="88"/>
      <c r="G72" s="88"/>
      <c r="H72" s="88"/>
      <c r="I72" s="89"/>
      <c r="J72" s="88"/>
      <c r="K72" s="88"/>
      <c r="L72" s="88"/>
      <c r="M72" s="88"/>
      <c r="N72" s="88"/>
      <c r="O72" s="88"/>
      <c r="P72" s="88"/>
      <c r="Q72" s="88"/>
      <c r="R72" s="90">
        <f t="shared" si="0"/>
        <v>0</v>
      </c>
      <c r="S72" s="85">
        <f t="shared" si="1"/>
        <v>0</v>
      </c>
    </row>
    <row r="73" spans="1:19" ht="39.75" hidden="1" customHeight="1" thickBot="1" x14ac:dyDescent="0.3">
      <c r="A73" s="73"/>
      <c r="B73" s="70" t="s">
        <v>35</v>
      </c>
      <c r="C73" s="80"/>
      <c r="D73" s="86"/>
      <c r="E73" s="87"/>
      <c r="F73" s="88"/>
      <c r="G73" s="88"/>
      <c r="H73" s="88"/>
      <c r="I73" s="89"/>
      <c r="J73" s="88"/>
      <c r="K73" s="88"/>
      <c r="L73" s="88"/>
      <c r="M73" s="88"/>
      <c r="N73" s="88"/>
      <c r="O73" s="88"/>
      <c r="P73" s="88"/>
      <c r="Q73" s="88"/>
      <c r="R73" s="90">
        <f t="shared" si="0"/>
        <v>0</v>
      </c>
      <c r="S73" s="85">
        <f t="shared" si="1"/>
        <v>0</v>
      </c>
    </row>
    <row r="74" spans="1:19" ht="39.75" hidden="1" customHeight="1" thickBot="1" x14ac:dyDescent="0.3">
      <c r="A74" s="73"/>
      <c r="B74" s="70" t="s">
        <v>129</v>
      </c>
      <c r="C74" s="80"/>
      <c r="D74" s="86"/>
      <c r="E74" s="87"/>
      <c r="F74" s="88"/>
      <c r="G74" s="88"/>
      <c r="H74" s="88"/>
      <c r="I74" s="89"/>
      <c r="J74" s="88"/>
      <c r="K74" s="88"/>
      <c r="L74" s="88"/>
      <c r="M74" s="88"/>
      <c r="N74" s="88"/>
      <c r="O74" s="88"/>
      <c r="P74" s="88"/>
      <c r="Q74" s="88"/>
      <c r="R74" s="90">
        <f t="shared" si="0"/>
        <v>0</v>
      </c>
      <c r="S74" s="85">
        <f t="shared" si="1"/>
        <v>0</v>
      </c>
    </row>
    <row r="75" spans="1:19" ht="39.75" hidden="1" customHeight="1" thickBot="1" x14ac:dyDescent="0.3">
      <c r="A75" s="73"/>
      <c r="B75" s="70" t="s">
        <v>130</v>
      </c>
      <c r="C75" s="80"/>
      <c r="D75" s="86"/>
      <c r="E75" s="87"/>
      <c r="F75" s="88"/>
      <c r="G75" s="88"/>
      <c r="H75" s="88"/>
      <c r="I75" s="89"/>
      <c r="J75" s="88"/>
      <c r="K75" s="88"/>
      <c r="L75" s="88"/>
      <c r="M75" s="88"/>
      <c r="N75" s="88"/>
      <c r="O75" s="88"/>
      <c r="P75" s="88"/>
      <c r="Q75" s="88"/>
      <c r="R75" s="90">
        <f t="shared" si="0"/>
        <v>0</v>
      </c>
      <c r="S75" s="85">
        <f t="shared" si="1"/>
        <v>0</v>
      </c>
    </row>
    <row r="76" spans="1:19" ht="39.950000000000003" customHeight="1" thickBot="1" x14ac:dyDescent="0.3">
      <c r="A76" s="73"/>
      <c r="B76" s="70" t="s">
        <v>36</v>
      </c>
      <c r="C76" s="80">
        <v>2473</v>
      </c>
      <c r="D76" s="86">
        <v>1236028</v>
      </c>
      <c r="E76" s="87"/>
      <c r="F76" s="88"/>
      <c r="G76" s="88"/>
      <c r="H76" s="88"/>
      <c r="I76" s="89"/>
      <c r="J76" s="88"/>
      <c r="K76" s="88"/>
      <c r="L76" s="88"/>
      <c r="M76" s="88"/>
      <c r="N76" s="88"/>
      <c r="O76" s="88"/>
      <c r="P76" s="88"/>
      <c r="Q76" s="88"/>
      <c r="R76" s="90">
        <f t="shared" si="0"/>
        <v>0</v>
      </c>
      <c r="S76" s="85">
        <f t="shared" si="1"/>
        <v>0</v>
      </c>
    </row>
    <row r="77" spans="1:19" ht="29.25" customHeight="1" thickBot="1" x14ac:dyDescent="0.3">
      <c r="A77" s="73"/>
      <c r="B77" s="70" t="s">
        <v>65</v>
      </c>
      <c r="C77" s="80"/>
      <c r="D77" s="86"/>
      <c r="E77" s="87"/>
      <c r="F77" s="88"/>
      <c r="G77" s="88"/>
      <c r="H77" s="88"/>
      <c r="I77" s="89"/>
      <c r="J77" s="88"/>
      <c r="K77" s="88"/>
      <c r="L77" s="88"/>
      <c r="M77" s="88"/>
      <c r="N77" s="88"/>
      <c r="O77" s="88"/>
      <c r="P77" s="88"/>
      <c r="Q77" s="88"/>
      <c r="R77" s="90">
        <f t="shared" si="0"/>
        <v>0</v>
      </c>
      <c r="S77" s="85">
        <f t="shared" si="1"/>
        <v>0</v>
      </c>
    </row>
    <row r="78" spans="1:19" ht="39.75" hidden="1" customHeight="1" thickBot="1" x14ac:dyDescent="0.3">
      <c r="A78" s="73"/>
      <c r="B78" s="70" t="s">
        <v>131</v>
      </c>
      <c r="C78" s="80"/>
      <c r="D78" s="86"/>
      <c r="E78" s="87"/>
      <c r="F78" s="88"/>
      <c r="G78" s="88"/>
      <c r="H78" s="88"/>
      <c r="I78" s="89"/>
      <c r="J78" s="88"/>
      <c r="K78" s="88"/>
      <c r="L78" s="88"/>
      <c r="M78" s="88"/>
      <c r="N78" s="88"/>
      <c r="O78" s="88"/>
      <c r="P78" s="88"/>
      <c r="Q78" s="88"/>
      <c r="R78" s="90">
        <f t="shared" si="0"/>
        <v>0</v>
      </c>
      <c r="S78" s="85">
        <f t="shared" si="1"/>
        <v>0</v>
      </c>
    </row>
    <row r="79" spans="1:19" ht="39.75" hidden="1" customHeight="1" thickBot="1" x14ac:dyDescent="0.3">
      <c r="A79" s="73"/>
      <c r="B79" s="70" t="s">
        <v>132</v>
      </c>
      <c r="C79" s="80"/>
      <c r="D79" s="86"/>
      <c r="E79" s="87"/>
      <c r="F79" s="88"/>
      <c r="G79" s="88"/>
      <c r="H79" s="88"/>
      <c r="I79" s="89"/>
      <c r="J79" s="88"/>
      <c r="K79" s="88"/>
      <c r="L79" s="88"/>
      <c r="M79" s="88"/>
      <c r="N79" s="88"/>
      <c r="O79" s="88"/>
      <c r="P79" s="88"/>
      <c r="Q79" s="88"/>
      <c r="R79" s="90">
        <f t="shared" si="0"/>
        <v>0</v>
      </c>
      <c r="S79" s="85">
        <f t="shared" si="1"/>
        <v>0</v>
      </c>
    </row>
    <row r="80" spans="1:19" ht="39.75" hidden="1" customHeight="1" thickBot="1" x14ac:dyDescent="0.3">
      <c r="A80" s="73"/>
      <c r="B80" s="70" t="s">
        <v>66</v>
      </c>
      <c r="C80" s="80"/>
      <c r="D80" s="86"/>
      <c r="E80" s="87"/>
      <c r="F80" s="88"/>
      <c r="G80" s="88"/>
      <c r="H80" s="88"/>
      <c r="I80" s="89"/>
      <c r="J80" s="88"/>
      <c r="K80" s="88"/>
      <c r="L80" s="88"/>
      <c r="M80" s="88"/>
      <c r="N80" s="88"/>
      <c r="O80" s="88"/>
      <c r="P80" s="88"/>
      <c r="Q80" s="88"/>
      <c r="R80" s="90">
        <f t="shared" si="0"/>
        <v>0</v>
      </c>
      <c r="S80" s="85">
        <f t="shared" si="1"/>
        <v>0</v>
      </c>
    </row>
    <row r="81" spans="1:19" ht="39.950000000000003" customHeight="1" thickBot="1" x14ac:dyDescent="0.3">
      <c r="A81" s="73"/>
      <c r="B81" s="70" t="s">
        <v>37</v>
      </c>
      <c r="C81" s="80">
        <v>2477</v>
      </c>
      <c r="D81" s="86">
        <v>18501400</v>
      </c>
      <c r="E81" s="87">
        <v>12950980</v>
      </c>
      <c r="F81" s="88"/>
      <c r="G81" s="88"/>
      <c r="H81" s="88"/>
      <c r="I81" s="89"/>
      <c r="J81" s="88">
        <v>12950980</v>
      </c>
      <c r="K81" s="88"/>
      <c r="L81" s="88"/>
      <c r="M81" s="88"/>
      <c r="N81" s="88"/>
      <c r="O81" s="88"/>
      <c r="P81" s="88"/>
      <c r="Q81" s="88"/>
      <c r="R81" s="90">
        <f t="shared" ref="R81:R112" si="3">SUM(F81:Q81)</f>
        <v>12950980</v>
      </c>
      <c r="S81" s="85">
        <f t="shared" si="1"/>
        <v>0</v>
      </c>
    </row>
    <row r="82" spans="1:19" ht="30" customHeight="1" thickBot="1" x14ac:dyDescent="0.3">
      <c r="A82" s="73"/>
      <c r="B82" s="70" t="s">
        <v>133</v>
      </c>
      <c r="C82" s="80"/>
      <c r="D82" s="86"/>
      <c r="E82" s="87"/>
      <c r="F82" s="88"/>
      <c r="G82" s="88"/>
      <c r="H82" s="88"/>
      <c r="I82" s="89"/>
      <c r="J82" s="88"/>
      <c r="K82" s="88"/>
      <c r="L82" s="88"/>
      <c r="M82" s="88"/>
      <c r="N82" s="88"/>
      <c r="O82" s="88"/>
      <c r="P82" s="88"/>
      <c r="Q82" s="88"/>
      <c r="R82" s="90">
        <f t="shared" si="3"/>
        <v>0</v>
      </c>
      <c r="S82" s="85">
        <f t="shared" ref="S82:S112" si="4">+E82-R82</f>
        <v>0</v>
      </c>
    </row>
    <row r="83" spans="1:19" ht="39.75" hidden="1" customHeight="1" thickBot="1" x14ac:dyDescent="0.3">
      <c r="A83" s="73"/>
      <c r="B83" s="70" t="s">
        <v>38</v>
      </c>
      <c r="C83" s="80"/>
      <c r="D83" s="86"/>
      <c r="E83" s="87"/>
      <c r="F83" s="88"/>
      <c r="G83" s="88"/>
      <c r="H83" s="88"/>
      <c r="I83" s="89"/>
      <c r="J83" s="88"/>
      <c r="K83" s="88"/>
      <c r="L83" s="88"/>
      <c r="M83" s="88"/>
      <c r="N83" s="88"/>
      <c r="O83" s="88"/>
      <c r="P83" s="88"/>
      <c r="Q83" s="88"/>
      <c r="R83" s="90"/>
      <c r="S83" s="85"/>
    </row>
    <row r="84" spans="1:19" ht="39.75" hidden="1" customHeight="1" thickBot="1" x14ac:dyDescent="0.3">
      <c r="A84" s="73"/>
      <c r="B84" s="70" t="s">
        <v>134</v>
      </c>
      <c r="C84" s="80"/>
      <c r="D84" s="86"/>
      <c r="E84" s="87"/>
      <c r="F84" s="88"/>
      <c r="G84" s="88"/>
      <c r="H84" s="88"/>
      <c r="I84" s="89"/>
      <c r="J84" s="88"/>
      <c r="K84" s="88"/>
      <c r="L84" s="88"/>
      <c r="M84" s="88"/>
      <c r="N84" s="88"/>
      <c r="O84" s="88"/>
      <c r="P84" s="88"/>
      <c r="Q84" s="88"/>
      <c r="R84" s="90">
        <f t="shared" si="3"/>
        <v>0</v>
      </c>
      <c r="S84" s="85">
        <f t="shared" si="4"/>
        <v>0</v>
      </c>
    </row>
    <row r="85" spans="1:19" ht="39.950000000000003" customHeight="1" thickBot="1" x14ac:dyDescent="0.3">
      <c r="A85" s="73"/>
      <c r="B85" s="70" t="s">
        <v>39</v>
      </c>
      <c r="C85" s="80">
        <v>2478</v>
      </c>
      <c r="D85" s="86">
        <v>159180</v>
      </c>
      <c r="E85" s="87">
        <f>+I85</f>
        <v>159180</v>
      </c>
      <c r="F85" s="88"/>
      <c r="G85" s="88"/>
      <c r="H85" s="88"/>
      <c r="I85" s="89">
        <v>159180</v>
      </c>
      <c r="J85" s="88"/>
      <c r="K85" s="88"/>
      <c r="L85" s="88"/>
      <c r="M85" s="88"/>
      <c r="N85" s="88"/>
      <c r="O85" s="88"/>
      <c r="P85" s="88"/>
      <c r="Q85" s="88"/>
      <c r="R85" s="90">
        <f t="shared" si="3"/>
        <v>159180</v>
      </c>
      <c r="S85" s="85">
        <f t="shared" si="4"/>
        <v>0</v>
      </c>
    </row>
    <row r="86" spans="1:19" ht="39" customHeight="1" thickBot="1" x14ac:dyDescent="0.3">
      <c r="A86" s="73"/>
      <c r="B86" s="70" t="s">
        <v>135</v>
      </c>
      <c r="C86" s="80"/>
      <c r="D86" s="86"/>
      <c r="E86" s="87"/>
      <c r="F86" s="88"/>
      <c r="G86" s="88"/>
      <c r="H86" s="88"/>
      <c r="I86" s="89"/>
      <c r="J86" s="88"/>
      <c r="K86" s="88"/>
      <c r="L86" s="88"/>
      <c r="M86" s="88"/>
      <c r="N86" s="88"/>
      <c r="O86" s="88"/>
      <c r="P86" s="88"/>
      <c r="Q86" s="88"/>
      <c r="R86" s="90">
        <f t="shared" si="3"/>
        <v>0</v>
      </c>
      <c r="S86" s="85">
        <f t="shared" si="4"/>
        <v>0</v>
      </c>
    </row>
    <row r="87" spans="1:19" ht="3" hidden="1" customHeight="1" thickBot="1" x14ac:dyDescent="0.3">
      <c r="A87" s="73"/>
      <c r="B87" s="70" t="s">
        <v>136</v>
      </c>
      <c r="C87" s="80"/>
      <c r="D87" s="86"/>
      <c r="E87" s="87"/>
      <c r="F87" s="88"/>
      <c r="G87" s="88"/>
      <c r="H87" s="88"/>
      <c r="I87" s="89"/>
      <c r="J87" s="88"/>
      <c r="K87" s="88"/>
      <c r="L87" s="88"/>
      <c r="M87" s="88"/>
      <c r="N87" s="88"/>
      <c r="O87" s="88"/>
      <c r="P87" s="88"/>
      <c r="Q87" s="88"/>
      <c r="R87" s="90">
        <f t="shared" si="3"/>
        <v>0</v>
      </c>
      <c r="S87" s="85">
        <f t="shared" si="4"/>
        <v>0</v>
      </c>
    </row>
    <row r="88" spans="1:19" ht="1.5" hidden="1" customHeight="1" thickBot="1" x14ac:dyDescent="0.3">
      <c r="A88" s="73"/>
      <c r="B88" s="70" t="s">
        <v>137</v>
      </c>
      <c r="C88" s="80"/>
      <c r="D88" s="86"/>
      <c r="E88" s="87"/>
      <c r="F88" s="88"/>
      <c r="G88" s="88"/>
      <c r="H88" s="88"/>
      <c r="I88" s="89"/>
      <c r="J88" s="88"/>
      <c r="K88" s="88"/>
      <c r="L88" s="88"/>
      <c r="M88" s="88"/>
      <c r="N88" s="88"/>
      <c r="O88" s="88"/>
      <c r="P88" s="88"/>
      <c r="Q88" s="88"/>
      <c r="R88" s="90">
        <f t="shared" si="3"/>
        <v>0</v>
      </c>
      <c r="S88" s="85">
        <f t="shared" si="4"/>
        <v>0</v>
      </c>
    </row>
    <row r="89" spans="1:19" ht="39.75" hidden="1" customHeight="1" thickBot="1" x14ac:dyDescent="0.3">
      <c r="A89" s="73"/>
      <c r="B89" s="70" t="s">
        <v>138</v>
      </c>
      <c r="C89" s="80"/>
      <c r="D89" s="86"/>
      <c r="E89" s="87"/>
      <c r="F89" s="88"/>
      <c r="G89" s="88"/>
      <c r="H89" s="88"/>
      <c r="I89" s="89"/>
      <c r="J89" s="88"/>
      <c r="K89" s="88"/>
      <c r="L89" s="88"/>
      <c r="M89" s="88"/>
      <c r="N89" s="88"/>
      <c r="O89" s="88"/>
      <c r="P89" s="88"/>
      <c r="Q89" s="88"/>
      <c r="R89" s="90">
        <f t="shared" si="3"/>
        <v>0</v>
      </c>
      <c r="S89" s="85">
        <f t="shared" si="4"/>
        <v>0</v>
      </c>
    </row>
    <row r="90" spans="1:19" ht="39.950000000000003" customHeight="1" thickBot="1" x14ac:dyDescent="0.3">
      <c r="A90" s="73"/>
      <c r="B90" s="70" t="s">
        <v>40</v>
      </c>
      <c r="C90" s="80">
        <v>2104</v>
      </c>
      <c r="D90" s="86">
        <v>16375412</v>
      </c>
      <c r="E90" s="87">
        <f>+I90</f>
        <v>11462788</v>
      </c>
      <c r="F90" s="88"/>
      <c r="G90" s="88"/>
      <c r="H90" s="88"/>
      <c r="I90" s="89">
        <v>11462788</v>
      </c>
      <c r="J90" s="88"/>
      <c r="K90" s="88"/>
      <c r="L90" s="88"/>
      <c r="M90" s="88"/>
      <c r="N90" s="88"/>
      <c r="O90" s="88"/>
      <c r="P90" s="88"/>
      <c r="Q90" s="88"/>
      <c r="R90" s="90">
        <f t="shared" si="3"/>
        <v>11462788</v>
      </c>
      <c r="S90" s="85">
        <f t="shared" si="4"/>
        <v>0</v>
      </c>
    </row>
    <row r="91" spans="1:19" ht="39.950000000000003" customHeight="1" thickBot="1" x14ac:dyDescent="0.3">
      <c r="A91" s="73"/>
      <c r="B91" s="70" t="s">
        <v>139</v>
      </c>
      <c r="C91" s="80">
        <v>2484</v>
      </c>
      <c r="D91" s="86">
        <v>4244455</v>
      </c>
      <c r="E91" s="87">
        <f>+I91+1556299</f>
        <v>2971119</v>
      </c>
      <c r="F91" s="88"/>
      <c r="G91" s="88"/>
      <c r="H91" s="88"/>
      <c r="I91" s="89">
        <v>1414820</v>
      </c>
      <c r="J91" s="88"/>
      <c r="K91" s="88"/>
      <c r="L91" s="88"/>
      <c r="M91" s="88"/>
      <c r="N91" s="88"/>
      <c r="O91" s="88"/>
      <c r="P91" s="88"/>
      <c r="Q91" s="88"/>
      <c r="R91" s="90">
        <f t="shared" si="3"/>
        <v>1414820</v>
      </c>
      <c r="S91" s="85">
        <f t="shared" si="4"/>
        <v>1556299</v>
      </c>
    </row>
    <row r="92" spans="1:19" ht="38.25" customHeight="1" thickBot="1" x14ac:dyDescent="0.3">
      <c r="A92" s="73"/>
      <c r="B92" s="70" t="s">
        <v>140</v>
      </c>
      <c r="C92" s="80"/>
      <c r="D92" s="86"/>
      <c r="E92" s="87"/>
      <c r="F92" s="88"/>
      <c r="G92" s="88"/>
      <c r="H92" s="88"/>
      <c r="I92" s="89"/>
      <c r="J92" s="88"/>
      <c r="K92" s="88"/>
      <c r="L92" s="88"/>
      <c r="M92" s="88"/>
      <c r="N92" s="88"/>
      <c r="O92" s="88"/>
      <c r="P92" s="88"/>
      <c r="Q92" s="88"/>
      <c r="R92" s="90">
        <f t="shared" si="3"/>
        <v>0</v>
      </c>
      <c r="S92" s="85">
        <f t="shared" si="4"/>
        <v>0</v>
      </c>
    </row>
    <row r="93" spans="1:19" ht="39.75" hidden="1" customHeight="1" thickBot="1" x14ac:dyDescent="0.3">
      <c r="A93" s="73"/>
      <c r="B93" s="70" t="s">
        <v>141</v>
      </c>
      <c r="C93" s="80"/>
      <c r="D93" s="86"/>
      <c r="E93" s="87"/>
      <c r="F93" s="88"/>
      <c r="G93" s="88"/>
      <c r="H93" s="88"/>
      <c r="I93" s="89"/>
      <c r="J93" s="88"/>
      <c r="K93" s="88"/>
      <c r="L93" s="88"/>
      <c r="M93" s="88"/>
      <c r="N93" s="88"/>
      <c r="O93" s="88"/>
      <c r="P93" s="88"/>
      <c r="Q93" s="88"/>
      <c r="R93" s="90">
        <f t="shared" si="3"/>
        <v>0</v>
      </c>
      <c r="S93" s="85">
        <f t="shared" si="4"/>
        <v>0</v>
      </c>
    </row>
    <row r="94" spans="1:19" ht="2.25" hidden="1" customHeight="1" thickBot="1" x14ac:dyDescent="0.3">
      <c r="A94" s="73"/>
      <c r="B94" s="70" t="s">
        <v>142</v>
      </c>
      <c r="C94" s="80"/>
      <c r="D94" s="86"/>
      <c r="E94" s="87"/>
      <c r="F94" s="88"/>
      <c r="G94" s="88"/>
      <c r="H94" s="88"/>
      <c r="I94" s="89"/>
      <c r="J94" s="88"/>
      <c r="K94" s="88"/>
      <c r="L94" s="88"/>
      <c r="M94" s="88"/>
      <c r="N94" s="88"/>
      <c r="O94" s="88"/>
      <c r="P94" s="88"/>
      <c r="Q94" s="88"/>
      <c r="R94" s="90">
        <f t="shared" si="3"/>
        <v>0</v>
      </c>
      <c r="S94" s="85">
        <f t="shared" si="4"/>
        <v>0</v>
      </c>
    </row>
    <row r="95" spans="1:19" ht="39.75" hidden="1" customHeight="1" thickBot="1" x14ac:dyDescent="0.3">
      <c r="A95" s="73"/>
      <c r="B95" s="70" t="s">
        <v>143</v>
      </c>
      <c r="C95" s="80"/>
      <c r="D95" s="117"/>
      <c r="E95" s="87"/>
      <c r="F95" s="88"/>
      <c r="G95" s="88"/>
      <c r="H95" s="88"/>
      <c r="I95" s="89"/>
      <c r="J95" s="88"/>
      <c r="K95" s="88"/>
      <c r="L95" s="88"/>
      <c r="M95" s="88"/>
      <c r="N95" s="88"/>
      <c r="O95" s="88"/>
      <c r="P95" s="88"/>
      <c r="Q95" s="88"/>
      <c r="R95" s="90">
        <f t="shared" si="3"/>
        <v>0</v>
      </c>
      <c r="S95" s="85">
        <f t="shared" si="4"/>
        <v>0</v>
      </c>
    </row>
    <row r="96" spans="1:19" ht="39.75" hidden="1" customHeight="1" thickBot="1" x14ac:dyDescent="0.3">
      <c r="A96" s="73"/>
      <c r="B96" s="70" t="s">
        <v>144</v>
      </c>
      <c r="C96" s="80"/>
      <c r="D96" s="86"/>
      <c r="E96" s="87"/>
      <c r="F96" s="88"/>
      <c r="G96" s="88"/>
      <c r="H96" s="88"/>
      <c r="I96" s="89"/>
      <c r="J96" s="88"/>
      <c r="K96" s="88"/>
      <c r="L96" s="88"/>
      <c r="M96" s="88"/>
      <c r="N96" s="88"/>
      <c r="O96" s="88"/>
      <c r="P96" s="88"/>
      <c r="Q96" s="88"/>
      <c r="R96" s="90">
        <f t="shared" si="3"/>
        <v>0</v>
      </c>
      <c r="S96" s="85">
        <f t="shared" si="4"/>
        <v>0</v>
      </c>
    </row>
    <row r="97" spans="1:19" ht="39.950000000000003" customHeight="1" thickBot="1" x14ac:dyDescent="0.3">
      <c r="A97" s="73"/>
      <c r="B97" s="70" t="s">
        <v>41</v>
      </c>
      <c r="C97" s="80">
        <v>2482</v>
      </c>
      <c r="D97" s="86">
        <v>18585402</v>
      </c>
      <c r="E97" s="87">
        <f>+I97</f>
        <v>13009781</v>
      </c>
      <c r="F97" s="88"/>
      <c r="G97" s="88"/>
      <c r="H97" s="88"/>
      <c r="I97" s="89">
        <v>13009781</v>
      </c>
      <c r="J97" s="88"/>
      <c r="K97" s="88"/>
      <c r="L97" s="88"/>
      <c r="M97" s="88"/>
      <c r="N97" s="88"/>
      <c r="O97" s="88"/>
      <c r="P97" s="88"/>
      <c r="Q97" s="88"/>
      <c r="R97" s="90">
        <f t="shared" si="3"/>
        <v>13009781</v>
      </c>
      <c r="S97" s="85">
        <f t="shared" si="4"/>
        <v>0</v>
      </c>
    </row>
    <row r="98" spans="1:19" ht="39" customHeight="1" thickBot="1" x14ac:dyDescent="0.3">
      <c r="A98" s="73"/>
      <c r="B98" s="70" t="s">
        <v>145</v>
      </c>
      <c r="C98" s="80"/>
      <c r="D98" s="86"/>
      <c r="E98" s="87"/>
      <c r="F98" s="88"/>
      <c r="G98" s="88"/>
      <c r="H98" s="88"/>
      <c r="I98" s="89"/>
      <c r="J98" s="88"/>
      <c r="K98" s="88"/>
      <c r="L98" s="88"/>
      <c r="M98" s="88"/>
      <c r="N98" s="88"/>
      <c r="O98" s="88"/>
      <c r="P98" s="88"/>
      <c r="Q98" s="88"/>
      <c r="R98" s="90">
        <f t="shared" si="3"/>
        <v>0</v>
      </c>
      <c r="S98" s="85">
        <f t="shared" si="4"/>
        <v>0</v>
      </c>
    </row>
    <row r="99" spans="1:19" ht="39.75" hidden="1" customHeight="1" thickBot="1" x14ac:dyDescent="0.3">
      <c r="A99" s="73"/>
      <c r="B99" s="70" t="s">
        <v>146</v>
      </c>
      <c r="C99" s="80"/>
      <c r="D99" s="86"/>
      <c r="E99" s="87"/>
      <c r="F99" s="88"/>
      <c r="G99" s="88"/>
      <c r="H99" s="88"/>
      <c r="I99" s="89"/>
      <c r="J99" s="88"/>
      <c r="K99" s="88"/>
      <c r="L99" s="88"/>
      <c r="M99" s="88"/>
      <c r="N99" s="88"/>
      <c r="O99" s="88"/>
      <c r="P99" s="88"/>
      <c r="Q99" s="88"/>
      <c r="R99" s="90">
        <f t="shared" si="3"/>
        <v>0</v>
      </c>
      <c r="S99" s="85">
        <f t="shared" si="4"/>
        <v>0</v>
      </c>
    </row>
    <row r="100" spans="1:19" ht="1.5" hidden="1" customHeight="1" thickBot="1" x14ac:dyDescent="0.3">
      <c r="A100" s="73"/>
      <c r="B100" s="70" t="s">
        <v>42</v>
      </c>
      <c r="C100" s="80"/>
      <c r="D100" s="86"/>
      <c r="E100" s="87"/>
      <c r="F100" s="88"/>
      <c r="G100" s="88"/>
      <c r="H100" s="88"/>
      <c r="I100" s="89"/>
      <c r="J100" s="88"/>
      <c r="K100" s="88"/>
      <c r="L100" s="88"/>
      <c r="M100" s="88"/>
      <c r="N100" s="88"/>
      <c r="O100" s="88"/>
      <c r="P100" s="88"/>
      <c r="Q100" s="88"/>
      <c r="R100" s="90">
        <f t="shared" si="3"/>
        <v>0</v>
      </c>
      <c r="S100" s="85">
        <f t="shared" si="4"/>
        <v>0</v>
      </c>
    </row>
    <row r="101" spans="1:19" ht="2.25" hidden="1" customHeight="1" thickBot="1" x14ac:dyDescent="0.3">
      <c r="A101" s="73"/>
      <c r="B101" s="70" t="s">
        <v>147</v>
      </c>
      <c r="C101" s="80"/>
      <c r="D101" s="86"/>
      <c r="E101" s="87"/>
      <c r="F101" s="88"/>
      <c r="G101" s="88"/>
      <c r="H101" s="88"/>
      <c r="I101" s="89"/>
      <c r="J101" s="88"/>
      <c r="K101" s="88"/>
      <c r="L101" s="88"/>
      <c r="M101" s="88"/>
      <c r="N101" s="88"/>
      <c r="O101" s="88"/>
      <c r="P101" s="88"/>
      <c r="Q101" s="88"/>
      <c r="R101" s="90">
        <f t="shared" si="3"/>
        <v>0</v>
      </c>
      <c r="S101" s="85">
        <f t="shared" si="4"/>
        <v>0</v>
      </c>
    </row>
    <row r="102" spans="1:19" ht="39.75" hidden="1" customHeight="1" thickBot="1" x14ac:dyDescent="0.3">
      <c r="A102" s="73"/>
      <c r="B102" s="70" t="s">
        <v>148</v>
      </c>
      <c r="C102" s="80"/>
      <c r="D102" s="86"/>
      <c r="E102" s="87"/>
      <c r="F102" s="88"/>
      <c r="G102" s="88"/>
      <c r="H102" s="88"/>
      <c r="I102" s="89"/>
      <c r="J102" s="88"/>
      <c r="K102" s="88"/>
      <c r="L102" s="88"/>
      <c r="M102" s="88"/>
      <c r="N102" s="88"/>
      <c r="O102" s="88"/>
      <c r="P102" s="88"/>
      <c r="Q102" s="88"/>
      <c r="R102" s="90">
        <f t="shared" si="3"/>
        <v>0</v>
      </c>
      <c r="S102" s="85">
        <f t="shared" si="4"/>
        <v>0</v>
      </c>
    </row>
    <row r="103" spans="1:19" ht="37.5" hidden="1" customHeight="1" thickBot="1" x14ac:dyDescent="0.3">
      <c r="A103" s="73"/>
      <c r="B103" s="70" t="s">
        <v>149</v>
      </c>
      <c r="C103" s="80"/>
      <c r="D103" s="86"/>
      <c r="E103" s="87"/>
      <c r="F103" s="88"/>
      <c r="G103" s="88"/>
      <c r="H103" s="88"/>
      <c r="I103" s="89"/>
      <c r="J103" s="88"/>
      <c r="K103" s="88"/>
      <c r="L103" s="88"/>
      <c r="M103" s="88"/>
      <c r="N103" s="88"/>
      <c r="O103" s="88"/>
      <c r="P103" s="88"/>
      <c r="Q103" s="88"/>
      <c r="R103" s="90">
        <f t="shared" si="3"/>
        <v>0</v>
      </c>
      <c r="S103" s="85">
        <f t="shared" si="4"/>
        <v>0</v>
      </c>
    </row>
    <row r="104" spans="1:19" ht="39.75" hidden="1" customHeight="1" thickBot="1" x14ac:dyDescent="0.3">
      <c r="A104" s="73"/>
      <c r="B104" s="70" t="s">
        <v>150</v>
      </c>
      <c r="C104" s="80"/>
      <c r="D104" s="86"/>
      <c r="E104" s="87"/>
      <c r="F104" s="88"/>
      <c r="G104" s="88"/>
      <c r="H104" s="88"/>
      <c r="I104" s="89"/>
      <c r="J104" s="88"/>
      <c r="K104" s="88"/>
      <c r="L104" s="88"/>
      <c r="M104" s="88"/>
      <c r="N104" s="88"/>
      <c r="O104" s="88"/>
      <c r="P104" s="88"/>
      <c r="Q104" s="88"/>
      <c r="R104" s="90">
        <f t="shared" si="3"/>
        <v>0</v>
      </c>
      <c r="S104" s="85">
        <f t="shared" si="4"/>
        <v>0</v>
      </c>
    </row>
    <row r="105" spans="1:19" ht="39.75" hidden="1" customHeight="1" thickBot="1" x14ac:dyDescent="0.3">
      <c r="A105" s="73"/>
      <c r="B105" s="70" t="s">
        <v>68</v>
      </c>
      <c r="C105" s="80"/>
      <c r="D105" s="86"/>
      <c r="E105" s="87"/>
      <c r="F105" s="88"/>
      <c r="G105" s="88"/>
      <c r="H105" s="88"/>
      <c r="I105" s="89"/>
      <c r="J105" s="88"/>
      <c r="K105" s="88"/>
      <c r="L105" s="88"/>
      <c r="M105" s="88"/>
      <c r="N105" s="88"/>
      <c r="O105" s="88"/>
      <c r="P105" s="88"/>
      <c r="Q105" s="88"/>
      <c r="R105" s="90">
        <f t="shared" si="3"/>
        <v>0</v>
      </c>
      <c r="S105" s="85">
        <f t="shared" si="4"/>
        <v>0</v>
      </c>
    </row>
    <row r="106" spans="1:19" ht="39.75" hidden="1" customHeight="1" thickBot="1" x14ac:dyDescent="0.3">
      <c r="A106" s="73"/>
      <c r="B106" s="70" t="s">
        <v>69</v>
      </c>
      <c r="C106" s="80"/>
      <c r="D106" s="86"/>
      <c r="E106" s="87"/>
      <c r="F106" s="88"/>
      <c r="G106" s="88"/>
      <c r="H106" s="88"/>
      <c r="I106" s="89"/>
      <c r="J106" s="88"/>
      <c r="K106" s="88"/>
      <c r="L106" s="88"/>
      <c r="M106" s="88"/>
      <c r="N106" s="88"/>
      <c r="O106" s="88"/>
      <c r="P106" s="88"/>
      <c r="Q106" s="88"/>
      <c r="R106" s="90"/>
      <c r="S106" s="85"/>
    </row>
    <row r="107" spans="1:19" ht="39.950000000000003" customHeight="1" thickBot="1" x14ac:dyDescent="0.3">
      <c r="A107" s="73"/>
      <c r="B107" s="70" t="s">
        <v>43</v>
      </c>
      <c r="C107" s="80">
        <v>2479</v>
      </c>
      <c r="D107" s="86">
        <v>40827751</v>
      </c>
      <c r="E107" s="87">
        <f>+I107</f>
        <v>28579426</v>
      </c>
      <c r="F107" s="88"/>
      <c r="G107" s="88"/>
      <c r="H107" s="88"/>
      <c r="I107" s="89">
        <v>28579426</v>
      </c>
      <c r="J107" s="88"/>
      <c r="K107" s="88"/>
      <c r="L107" s="88"/>
      <c r="M107" s="88"/>
      <c r="N107" s="88"/>
      <c r="O107" s="88"/>
      <c r="P107" s="88"/>
      <c r="Q107" s="88"/>
      <c r="R107" s="90">
        <f>SUM(F107:Q107)</f>
        <v>28579426</v>
      </c>
      <c r="S107" s="85">
        <f>+E107-R107</f>
        <v>0</v>
      </c>
    </row>
    <row r="108" spans="1:19" ht="33" customHeight="1" thickBot="1" x14ac:dyDescent="0.3">
      <c r="A108" s="73"/>
      <c r="B108" s="70" t="s">
        <v>44</v>
      </c>
      <c r="C108" s="80"/>
      <c r="D108" s="86"/>
      <c r="E108" s="87"/>
      <c r="F108" s="88"/>
      <c r="G108" s="88"/>
      <c r="H108" s="88"/>
      <c r="I108" s="89"/>
      <c r="J108" s="88"/>
      <c r="K108" s="88"/>
      <c r="L108" s="88"/>
      <c r="M108" s="88"/>
      <c r="N108" s="88"/>
      <c r="O108" s="88"/>
      <c r="P108" s="88"/>
      <c r="Q108" s="88"/>
      <c r="R108" s="90"/>
      <c r="S108" s="85"/>
    </row>
    <row r="109" spans="1:19" ht="39.75" hidden="1" customHeight="1" thickBot="1" x14ac:dyDescent="0.3">
      <c r="A109" s="73"/>
      <c r="B109" s="70" t="s">
        <v>84</v>
      </c>
      <c r="C109" s="80"/>
      <c r="D109" s="86"/>
      <c r="E109" s="87"/>
      <c r="F109" s="88"/>
      <c r="G109" s="88"/>
      <c r="H109" s="88"/>
      <c r="I109" s="89"/>
      <c r="J109" s="88"/>
      <c r="K109" s="88"/>
      <c r="L109" s="88"/>
      <c r="M109" s="88"/>
      <c r="N109" s="88"/>
      <c r="O109" s="88"/>
      <c r="P109" s="88"/>
      <c r="Q109" s="88"/>
      <c r="R109" s="90"/>
      <c r="S109" s="85"/>
    </row>
    <row r="110" spans="1:19" ht="39.75" hidden="1" customHeight="1" thickBot="1" x14ac:dyDescent="0.3">
      <c r="A110" s="73"/>
      <c r="B110" s="70" t="s">
        <v>151</v>
      </c>
      <c r="C110" s="80" t="s">
        <v>23</v>
      </c>
      <c r="D110" s="86"/>
      <c r="E110" s="87"/>
      <c r="F110" s="88"/>
      <c r="G110" s="88"/>
      <c r="H110" s="88"/>
      <c r="I110" s="89"/>
      <c r="J110" s="88"/>
      <c r="K110" s="88"/>
      <c r="L110" s="88"/>
      <c r="M110" s="88"/>
      <c r="N110" s="88"/>
      <c r="O110" s="88"/>
      <c r="P110" s="88"/>
      <c r="Q110" s="88"/>
      <c r="R110" s="90">
        <f t="shared" si="3"/>
        <v>0</v>
      </c>
      <c r="S110" s="85">
        <f t="shared" si="4"/>
        <v>0</v>
      </c>
    </row>
    <row r="111" spans="1:19" ht="39.75" hidden="1" customHeight="1" thickBot="1" x14ac:dyDescent="0.3">
      <c r="A111" s="73"/>
      <c r="B111" s="70" t="s">
        <v>152</v>
      </c>
      <c r="C111" s="80" t="s">
        <v>23</v>
      </c>
      <c r="D111" s="86"/>
      <c r="E111" s="87"/>
      <c r="F111" s="88"/>
      <c r="G111" s="88"/>
      <c r="H111" s="88"/>
      <c r="I111" s="89"/>
      <c r="J111" s="88"/>
      <c r="K111" s="88"/>
      <c r="L111" s="88"/>
      <c r="M111" s="88"/>
      <c r="N111" s="88"/>
      <c r="O111" s="88"/>
      <c r="P111" s="88"/>
      <c r="Q111" s="88"/>
      <c r="R111" s="90">
        <f t="shared" si="3"/>
        <v>0</v>
      </c>
      <c r="S111" s="85">
        <f t="shared" si="4"/>
        <v>0</v>
      </c>
    </row>
    <row r="112" spans="1:19" ht="39.950000000000003" customHeight="1" thickBot="1" x14ac:dyDescent="0.3">
      <c r="A112" s="73"/>
      <c r="B112" s="70" t="s">
        <v>45</v>
      </c>
      <c r="C112" s="80" t="s">
        <v>23</v>
      </c>
      <c r="D112" s="86"/>
      <c r="E112" s="87">
        <f>+I112</f>
        <v>24855301</v>
      </c>
      <c r="F112" s="88"/>
      <c r="G112" s="88"/>
      <c r="H112" s="88"/>
      <c r="I112" s="89">
        <f>11531962+13323339</f>
        <v>24855301</v>
      </c>
      <c r="J112" s="88"/>
      <c r="K112" s="88"/>
      <c r="L112" s="88"/>
      <c r="M112" s="88"/>
      <c r="N112" s="88"/>
      <c r="O112" s="88"/>
      <c r="P112" s="88"/>
      <c r="Q112" s="88"/>
      <c r="R112" s="90">
        <f t="shared" si="3"/>
        <v>24855301</v>
      </c>
      <c r="S112" s="85">
        <f t="shared" si="4"/>
        <v>0</v>
      </c>
    </row>
    <row r="113" spans="1:19" ht="2.25" customHeight="1" thickBot="1" x14ac:dyDescent="0.3">
      <c r="A113" s="73"/>
      <c r="B113" s="70" t="s">
        <v>153</v>
      </c>
      <c r="C113" s="80"/>
      <c r="D113" s="86"/>
      <c r="E113" s="87"/>
      <c r="F113" s="88"/>
      <c r="G113" s="88"/>
      <c r="H113" s="88"/>
      <c r="I113" s="89"/>
      <c r="J113" s="88"/>
      <c r="K113" s="88"/>
      <c r="L113" s="88"/>
      <c r="M113" s="88"/>
      <c r="N113" s="88"/>
      <c r="O113" s="88"/>
      <c r="P113" s="88"/>
      <c r="Q113" s="88"/>
      <c r="R113" s="90"/>
      <c r="S113" s="85"/>
    </row>
    <row r="114" spans="1:19" ht="39.75" hidden="1" customHeight="1" thickBot="1" x14ac:dyDescent="0.3">
      <c r="A114" s="73"/>
      <c r="B114" s="70" t="s">
        <v>154</v>
      </c>
      <c r="C114" s="80"/>
      <c r="D114" s="86"/>
      <c r="E114" s="87"/>
      <c r="F114" s="88"/>
      <c r="G114" s="88"/>
      <c r="H114" s="88"/>
      <c r="I114" s="89"/>
      <c r="J114" s="88"/>
      <c r="K114" s="88"/>
      <c r="L114" s="88"/>
      <c r="M114" s="88"/>
      <c r="N114" s="88"/>
      <c r="O114" s="88"/>
      <c r="P114" s="88"/>
      <c r="Q114" s="88"/>
      <c r="R114" s="90"/>
      <c r="S114" s="90"/>
    </row>
    <row r="115" spans="1:19" ht="2.25" hidden="1" customHeight="1" thickBot="1" x14ac:dyDescent="0.3">
      <c r="A115" s="73"/>
      <c r="B115" s="70" t="s">
        <v>155</v>
      </c>
      <c r="C115" s="80"/>
      <c r="D115" s="86"/>
      <c r="E115" s="87"/>
      <c r="F115" s="88"/>
      <c r="G115" s="88"/>
      <c r="H115" s="88"/>
      <c r="I115" s="89"/>
      <c r="J115" s="88"/>
      <c r="K115" s="88"/>
      <c r="L115" s="88"/>
      <c r="M115" s="88"/>
      <c r="N115" s="88"/>
      <c r="O115" s="88"/>
      <c r="P115" s="88"/>
      <c r="Q115" s="88"/>
      <c r="R115" s="90"/>
      <c r="S115" s="90"/>
    </row>
    <row r="116" spans="1:19" ht="39.75" hidden="1" customHeight="1" thickBot="1" x14ac:dyDescent="0.3">
      <c r="A116" s="73"/>
      <c r="B116" s="70" t="s">
        <v>156</v>
      </c>
      <c r="C116" s="80"/>
      <c r="D116" s="86"/>
      <c r="E116" s="87"/>
      <c r="F116" s="88"/>
      <c r="G116" s="88"/>
      <c r="H116" s="88"/>
      <c r="I116" s="89"/>
      <c r="J116" s="88"/>
      <c r="K116" s="88"/>
      <c r="L116" s="88"/>
      <c r="M116" s="88"/>
      <c r="N116" s="88"/>
      <c r="O116" s="88"/>
      <c r="P116" s="88"/>
      <c r="Q116" s="88"/>
      <c r="R116" s="90"/>
      <c r="S116" s="90"/>
    </row>
    <row r="117" spans="1:19" ht="39.75" hidden="1" customHeight="1" thickBot="1" x14ac:dyDescent="0.3">
      <c r="A117" s="73"/>
      <c r="B117" s="70" t="s">
        <v>157</v>
      </c>
      <c r="C117" s="80"/>
      <c r="D117" s="86"/>
      <c r="E117" s="87"/>
      <c r="F117" s="88"/>
      <c r="G117" s="88"/>
      <c r="H117" s="88"/>
      <c r="I117" s="89"/>
      <c r="J117" s="88"/>
      <c r="K117" s="88"/>
      <c r="L117" s="88"/>
      <c r="M117" s="88"/>
      <c r="N117" s="88"/>
      <c r="O117" s="88"/>
      <c r="P117" s="88"/>
      <c r="Q117" s="88"/>
      <c r="R117" s="90"/>
      <c r="S117" s="90"/>
    </row>
    <row r="118" spans="1:19" ht="1.5" hidden="1" customHeight="1" thickBot="1" x14ac:dyDescent="0.3">
      <c r="A118" s="73"/>
      <c r="B118" s="70" t="s">
        <v>158</v>
      </c>
      <c r="C118" s="80"/>
      <c r="D118" s="86"/>
      <c r="E118" s="87"/>
      <c r="F118" s="88"/>
      <c r="G118" s="88"/>
      <c r="H118" s="88"/>
      <c r="I118" s="89"/>
      <c r="J118" s="88"/>
      <c r="K118" s="88"/>
      <c r="L118" s="88"/>
      <c r="M118" s="88"/>
      <c r="N118" s="88"/>
      <c r="O118" s="88"/>
      <c r="P118" s="88"/>
      <c r="Q118" s="88"/>
      <c r="R118" s="90"/>
      <c r="S118" s="90"/>
    </row>
    <row r="119" spans="1:19" ht="0.75" hidden="1" customHeight="1" thickBot="1" x14ac:dyDescent="0.3">
      <c r="A119" s="73"/>
      <c r="B119" s="70" t="s">
        <v>159</v>
      </c>
      <c r="C119" s="80"/>
      <c r="D119" s="86"/>
      <c r="E119" s="87"/>
      <c r="F119" s="88"/>
      <c r="G119" s="88"/>
      <c r="H119" s="88"/>
      <c r="I119" s="89"/>
      <c r="J119" s="88"/>
      <c r="K119" s="88"/>
      <c r="L119" s="88"/>
      <c r="M119" s="88"/>
      <c r="N119" s="88"/>
      <c r="O119" s="88"/>
      <c r="P119" s="88"/>
      <c r="Q119" s="88"/>
      <c r="R119" s="90"/>
      <c r="S119" s="90"/>
    </row>
    <row r="120" spans="1:19" ht="39.75" hidden="1" customHeight="1" thickBot="1" x14ac:dyDescent="0.3">
      <c r="A120" s="73"/>
      <c r="B120" s="70" t="s">
        <v>160</v>
      </c>
      <c r="C120" s="80"/>
      <c r="D120" s="86"/>
      <c r="E120" s="87"/>
      <c r="F120" s="88"/>
      <c r="G120" s="88"/>
      <c r="H120" s="88"/>
      <c r="I120" s="89"/>
      <c r="J120" s="88"/>
      <c r="K120" s="88"/>
      <c r="L120" s="88"/>
      <c r="M120" s="88"/>
      <c r="N120" s="88"/>
      <c r="O120" s="88"/>
      <c r="P120" s="88"/>
      <c r="Q120" s="88"/>
      <c r="R120" s="90"/>
      <c r="S120" s="90"/>
    </row>
    <row r="121" spans="1:19" ht="39.75" hidden="1" customHeight="1" thickBot="1" x14ac:dyDescent="0.3">
      <c r="A121" s="73"/>
      <c r="B121" s="70" t="s">
        <v>161</v>
      </c>
      <c r="C121" s="80"/>
      <c r="D121" s="86"/>
      <c r="E121" s="87"/>
      <c r="F121" s="88"/>
      <c r="G121" s="88"/>
      <c r="H121" s="88"/>
      <c r="I121" s="89"/>
      <c r="J121" s="88"/>
      <c r="K121" s="88"/>
      <c r="L121" s="88"/>
      <c r="M121" s="88"/>
      <c r="N121" s="88"/>
      <c r="O121" s="88"/>
      <c r="P121" s="88"/>
      <c r="Q121" s="88"/>
      <c r="R121" s="90"/>
      <c r="S121" s="90"/>
    </row>
    <row r="122" spans="1:19" ht="39.75" hidden="1" customHeight="1" thickBot="1" x14ac:dyDescent="0.3">
      <c r="A122" s="73"/>
      <c r="B122" s="70" t="s">
        <v>162</v>
      </c>
      <c r="C122" s="80"/>
      <c r="D122" s="86"/>
      <c r="E122" s="87"/>
      <c r="F122" s="88"/>
      <c r="G122" s="88"/>
      <c r="H122" s="88"/>
      <c r="I122" s="89"/>
      <c r="J122" s="88"/>
      <c r="K122" s="88"/>
      <c r="L122" s="88"/>
      <c r="M122" s="88"/>
      <c r="N122" s="88"/>
      <c r="O122" s="88"/>
      <c r="P122" s="88"/>
      <c r="Q122" s="88"/>
      <c r="R122" s="90"/>
      <c r="S122" s="90"/>
    </row>
    <row r="123" spans="1:19" ht="3" hidden="1" customHeight="1" thickBot="1" x14ac:dyDescent="0.3">
      <c r="A123" s="73"/>
      <c r="B123" s="70" t="s">
        <v>163</v>
      </c>
      <c r="C123" s="80"/>
      <c r="D123" s="86"/>
      <c r="E123" s="87"/>
      <c r="F123" s="88"/>
      <c r="G123" s="88"/>
      <c r="H123" s="88"/>
      <c r="I123" s="89"/>
      <c r="J123" s="88"/>
      <c r="K123" s="88"/>
      <c r="L123" s="88"/>
      <c r="M123" s="88"/>
      <c r="N123" s="88"/>
      <c r="O123" s="88"/>
      <c r="P123" s="88"/>
      <c r="Q123" s="88"/>
      <c r="R123" s="90"/>
      <c r="S123" s="90"/>
    </row>
    <row r="124" spans="1:19" ht="39.75" hidden="1" customHeight="1" thickBot="1" x14ac:dyDescent="0.3">
      <c r="A124" s="73"/>
      <c r="B124" s="70" t="s">
        <v>164</v>
      </c>
      <c r="C124" s="80"/>
      <c r="D124" s="86"/>
      <c r="E124" s="87"/>
      <c r="F124" s="88"/>
      <c r="G124" s="88"/>
      <c r="H124" s="88"/>
      <c r="I124" s="89"/>
      <c r="J124" s="88"/>
      <c r="K124" s="88"/>
      <c r="L124" s="88"/>
      <c r="M124" s="88"/>
      <c r="N124" s="88"/>
      <c r="O124" s="88"/>
      <c r="P124" s="88"/>
      <c r="Q124" s="88"/>
      <c r="R124" s="90"/>
      <c r="S124" s="90"/>
    </row>
    <row r="125" spans="1:19" ht="39.75" hidden="1" customHeight="1" thickBot="1" x14ac:dyDescent="0.3">
      <c r="A125" s="73"/>
      <c r="B125" s="70" t="s">
        <v>165</v>
      </c>
      <c r="C125" s="80"/>
      <c r="D125" s="86"/>
      <c r="E125" s="87"/>
      <c r="F125" s="88"/>
      <c r="G125" s="88"/>
      <c r="H125" s="88"/>
      <c r="I125" s="89"/>
      <c r="J125" s="88"/>
      <c r="K125" s="88"/>
      <c r="L125" s="88"/>
      <c r="M125" s="88"/>
      <c r="N125" s="88"/>
      <c r="O125" s="88"/>
      <c r="P125" s="88"/>
      <c r="Q125" s="88"/>
      <c r="R125" s="90"/>
      <c r="S125" s="90"/>
    </row>
    <row r="126" spans="1:19" ht="39.950000000000003" customHeight="1" thickBot="1" x14ac:dyDescent="0.3">
      <c r="A126" s="73"/>
      <c r="B126" s="70" t="s">
        <v>166</v>
      </c>
      <c r="C126" s="80"/>
      <c r="D126" s="86"/>
      <c r="E126" s="87"/>
      <c r="F126" s="88"/>
      <c r="G126" s="88"/>
      <c r="H126" s="88"/>
      <c r="I126" s="89"/>
      <c r="J126" s="88"/>
      <c r="K126" s="88"/>
      <c r="L126" s="88"/>
      <c r="M126" s="88"/>
      <c r="N126" s="88"/>
      <c r="O126" s="88"/>
      <c r="P126" s="88"/>
      <c r="Q126" s="88"/>
      <c r="R126" s="90">
        <f>SUM(F126:Q126)</f>
        <v>0</v>
      </c>
      <c r="S126" s="90">
        <f>+E126-R126</f>
        <v>0</v>
      </c>
    </row>
    <row r="127" spans="1:19" ht="39.950000000000003" customHeight="1" thickBot="1" x14ac:dyDescent="0.3">
      <c r="A127" s="95"/>
      <c r="B127" s="96" t="s">
        <v>46</v>
      </c>
      <c r="C127" s="97"/>
      <c r="D127" s="98">
        <f t="shared" ref="D127:S127" si="5">SUM(D15:D126)</f>
        <v>1601111074</v>
      </c>
      <c r="E127" s="99">
        <f t="shared" si="5"/>
        <v>733486800</v>
      </c>
      <c r="F127" s="100">
        <f t="shared" si="5"/>
        <v>120232613</v>
      </c>
      <c r="G127" s="100">
        <f t="shared" si="5"/>
        <v>120232614</v>
      </c>
      <c r="H127" s="100">
        <f t="shared" si="5"/>
        <v>120232614</v>
      </c>
      <c r="I127" s="100">
        <f t="shared" si="5"/>
        <v>236913711</v>
      </c>
      <c r="J127" s="100">
        <f t="shared" si="5"/>
        <v>134318949</v>
      </c>
      <c r="K127" s="100">
        <f t="shared" si="5"/>
        <v>0</v>
      </c>
      <c r="L127" s="100">
        <f t="shared" si="5"/>
        <v>0</v>
      </c>
      <c r="M127" s="100">
        <f t="shared" si="5"/>
        <v>0</v>
      </c>
      <c r="N127" s="100">
        <f t="shared" si="5"/>
        <v>0</v>
      </c>
      <c r="O127" s="100">
        <f t="shared" si="5"/>
        <v>0</v>
      </c>
      <c r="P127" s="100">
        <f t="shared" si="5"/>
        <v>0</v>
      </c>
      <c r="Q127" s="100">
        <f t="shared" si="5"/>
        <v>0</v>
      </c>
      <c r="R127" s="100">
        <f t="shared" si="5"/>
        <v>731930501</v>
      </c>
      <c r="S127" s="100">
        <f t="shared" si="5"/>
        <v>1556299</v>
      </c>
    </row>
    <row r="128" spans="1:19" ht="39.950000000000003" customHeight="1" x14ac:dyDescent="0.25">
      <c r="A128" s="95"/>
      <c r="B128" s="246"/>
      <c r="C128" s="247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</row>
    <row r="129" spans="1:19" ht="16.5" thickBot="1" x14ac:dyDescent="0.3">
      <c r="A129" s="95"/>
      <c r="B129" s="95"/>
      <c r="C129" s="95"/>
      <c r="D129" s="95"/>
      <c r="E129" s="102"/>
      <c r="F129" s="95"/>
      <c r="G129" s="95"/>
      <c r="H129" s="102"/>
      <c r="I129" s="95"/>
      <c r="J129" s="95"/>
      <c r="K129" s="95"/>
      <c r="L129" s="95"/>
      <c r="M129" s="95"/>
      <c r="N129" s="95"/>
      <c r="O129" s="95"/>
      <c r="P129" s="95"/>
      <c r="Q129" s="95"/>
      <c r="R129" s="68"/>
      <c r="S129" s="68"/>
    </row>
    <row r="130" spans="1:19" ht="18" x14ac:dyDescent="0.25">
      <c r="A130" s="95"/>
      <c r="B130" s="229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1"/>
    </row>
    <row r="131" spans="1:19" ht="18" x14ac:dyDescent="0.25">
      <c r="A131" s="95"/>
      <c r="B131" s="232"/>
      <c r="C131" s="233"/>
      <c r="D131" s="233"/>
      <c r="E131" s="233"/>
      <c r="F131" s="233"/>
      <c r="G131" s="233">
        <f>+E131-F131</f>
        <v>0</v>
      </c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4"/>
    </row>
    <row r="132" spans="1:19" ht="18.75" x14ac:dyDescent="0.3">
      <c r="A132" s="55"/>
      <c r="B132" s="232" t="s">
        <v>47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4"/>
    </row>
    <row r="133" spans="1:19" ht="18.75" x14ac:dyDescent="0.3">
      <c r="A133" s="55"/>
      <c r="B133" s="232" t="s">
        <v>48</v>
      </c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4"/>
    </row>
    <row r="134" spans="1:19" ht="16.5" thickBot="1" x14ac:dyDescent="0.35">
      <c r="A134" s="55"/>
      <c r="B134" s="235" t="s">
        <v>49</v>
      </c>
      <c r="C134" s="236"/>
      <c r="D134" s="236"/>
      <c r="E134" s="236"/>
      <c r="F134" s="236"/>
      <c r="G134" s="236"/>
      <c r="H134" s="236"/>
      <c r="I134" s="236"/>
      <c r="J134" s="237"/>
      <c r="K134" s="237"/>
      <c r="L134" s="237"/>
      <c r="M134" s="237"/>
      <c r="N134" s="237"/>
      <c r="O134" s="237"/>
      <c r="P134" s="237"/>
      <c r="Q134" s="237"/>
      <c r="R134" s="236"/>
      <c r="S134" s="238"/>
    </row>
    <row r="135" spans="1:19" ht="15.75" x14ac:dyDescent="0.25">
      <c r="A135" s="66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68"/>
      <c r="S135" s="68"/>
    </row>
    <row r="136" spans="1:19" ht="15.75" x14ac:dyDescent="0.25">
      <c r="A136" s="95"/>
      <c r="B136" s="95"/>
      <c r="C136" s="95"/>
      <c r="D136" s="95"/>
      <c r="E136" s="107"/>
      <c r="F136" s="102"/>
      <c r="G136" s="102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68"/>
      <c r="S136" s="68"/>
    </row>
    <row r="137" spans="1:19" ht="15.75" x14ac:dyDescent="0.2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68"/>
      <c r="S137" s="68"/>
    </row>
    <row r="138" spans="1:19" ht="15.75" x14ac:dyDescent="0.25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68"/>
      <c r="S138" s="68"/>
    </row>
    <row r="139" spans="1:19" ht="15.75" x14ac:dyDescent="0.25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68"/>
      <c r="S139" s="68"/>
    </row>
  </sheetData>
  <mergeCells count="6">
    <mergeCell ref="B134:S134"/>
    <mergeCell ref="D6:S6"/>
    <mergeCell ref="B130:S130"/>
    <mergeCell ref="B131:S131"/>
    <mergeCell ref="B132:S132"/>
    <mergeCell ref="B133:S1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369B-0BC7-47F9-9AC6-59A569D0C346}">
  <dimension ref="A1:S137"/>
  <sheetViews>
    <sheetView topLeftCell="A107" zoomScale="53" zoomScaleNormal="53" workbookViewId="0">
      <selection activeCell="D142" sqref="D142"/>
    </sheetView>
  </sheetViews>
  <sheetFormatPr baseColWidth="10" defaultRowHeight="15" x14ac:dyDescent="0.25"/>
  <cols>
    <col min="1" max="1" width="5.28515625" customWidth="1"/>
    <col min="2" max="2" width="62.140625" customWidth="1"/>
    <col min="3" max="3" width="19.28515625" customWidth="1"/>
    <col min="4" max="4" width="30.42578125" customWidth="1"/>
    <col min="5" max="5" width="29.42578125" customWidth="1"/>
    <col min="6" max="6" width="29" customWidth="1"/>
    <col min="7" max="7" width="31.5703125" customWidth="1"/>
    <col min="8" max="8" width="29.28515625" customWidth="1"/>
    <col min="9" max="9" width="29.42578125" customWidth="1"/>
    <col min="10" max="10" width="30.85546875" customWidth="1"/>
    <col min="11" max="11" width="0.5703125" customWidth="1"/>
    <col min="12" max="12" width="0.42578125" hidden="1" customWidth="1"/>
    <col min="13" max="13" width="0.140625" hidden="1" customWidth="1"/>
    <col min="14" max="14" width="11.42578125" hidden="1" customWidth="1"/>
    <col min="15" max="15" width="0.42578125" hidden="1" customWidth="1"/>
    <col min="16" max="16" width="11.42578125" hidden="1" customWidth="1"/>
    <col min="17" max="17" width="24.85546875" hidden="1" customWidth="1"/>
    <col min="18" max="18" width="29.140625" customWidth="1"/>
    <col min="19" max="19" width="26" customWidth="1"/>
  </cols>
  <sheetData>
    <row r="1" spans="1:19" ht="20.25" x14ac:dyDescent="0.3">
      <c r="A1" s="51"/>
      <c r="B1" s="52" t="s">
        <v>0</v>
      </c>
      <c r="C1" s="5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0.25" x14ac:dyDescent="0.3">
      <c r="A2" s="51"/>
      <c r="B2" s="52" t="s">
        <v>1</v>
      </c>
      <c r="C2" s="53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0.25" x14ac:dyDescent="0.3">
      <c r="A3" s="51"/>
      <c r="B3" s="52" t="s">
        <v>2</v>
      </c>
      <c r="C3" s="53"/>
      <c r="D3" s="54"/>
      <c r="E3" s="55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0.25" x14ac:dyDescent="0.3">
      <c r="A4" s="51"/>
      <c r="B4" s="56" t="s">
        <v>3</v>
      </c>
      <c r="C4" s="57"/>
      <c r="D4" s="55"/>
      <c r="E4" s="55"/>
      <c r="F4" s="55"/>
      <c r="G4" s="55"/>
      <c r="H4" s="55"/>
      <c r="I4" s="55"/>
      <c r="J4" s="55"/>
      <c r="K4" s="55"/>
      <c r="L4" s="66"/>
      <c r="M4" s="66"/>
      <c r="N4" s="66"/>
      <c r="O4" s="66"/>
      <c r="P4" s="66"/>
      <c r="Q4" s="55"/>
      <c r="R4" s="55"/>
      <c r="S4" s="55"/>
    </row>
    <row r="5" spans="1:19" ht="20.25" x14ac:dyDescent="0.3">
      <c r="A5" s="51"/>
      <c r="B5" s="58" t="s">
        <v>4</v>
      </c>
      <c r="C5" s="59"/>
      <c r="D5" s="60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30.75" x14ac:dyDescent="0.45">
      <c r="A6" s="51"/>
      <c r="B6" s="58"/>
      <c r="C6" s="59"/>
      <c r="D6" s="228" t="s">
        <v>5</v>
      </c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1:19" ht="20.25" x14ac:dyDescent="0.3">
      <c r="A7" s="51"/>
      <c r="B7" s="5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24.75" x14ac:dyDescent="0.45">
      <c r="A8" s="51"/>
      <c r="B8" s="61" t="s">
        <v>167</v>
      </c>
      <c r="C8" s="62"/>
      <c r="D8" s="63"/>
      <c r="E8" s="64"/>
      <c r="F8" s="65"/>
      <c r="G8" s="55"/>
      <c r="H8" s="55"/>
      <c r="I8" s="66"/>
      <c r="J8" s="66"/>
      <c r="K8" s="55"/>
      <c r="L8" s="55"/>
      <c r="M8" s="55"/>
      <c r="N8" s="55"/>
      <c r="O8" s="55"/>
      <c r="P8" s="55"/>
      <c r="Q8" s="55"/>
      <c r="R8" s="55"/>
      <c r="S8" s="55"/>
    </row>
    <row r="9" spans="1:19" ht="22.5" x14ac:dyDescent="0.45">
      <c r="A9" s="51"/>
      <c r="B9" s="61" t="s">
        <v>168</v>
      </c>
      <c r="C9" s="62"/>
      <c r="D9" s="63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22.5" x14ac:dyDescent="0.45">
      <c r="A10" s="51"/>
      <c r="B10" s="62"/>
      <c r="C10" s="62"/>
      <c r="D10" s="63"/>
      <c r="E10" s="6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spans="1:19" ht="16.5" x14ac:dyDescent="0.3">
      <c r="A11" s="51"/>
      <c r="B11" s="111"/>
      <c r="C11" s="111"/>
      <c r="D11" s="55"/>
      <c r="E11" s="112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 ht="16.5" thickBot="1" x14ac:dyDescent="0.3">
      <c r="A12" s="67"/>
      <c r="B12" s="51"/>
      <c r="C12" s="51"/>
      <c r="D12" s="68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75" customHeight="1" thickBot="1" x14ac:dyDescent="0.3">
      <c r="A13" s="67"/>
      <c r="B13" s="117"/>
      <c r="C13" s="70" t="s">
        <v>8</v>
      </c>
      <c r="D13" s="71" t="s">
        <v>9</v>
      </c>
      <c r="E13" s="72" t="s">
        <v>10</v>
      </c>
      <c r="F13" s="70" t="s">
        <v>11</v>
      </c>
      <c r="G13" s="70" t="s">
        <v>12</v>
      </c>
      <c r="H13" s="70" t="s">
        <v>13</v>
      </c>
      <c r="I13" s="72" t="s">
        <v>14</v>
      </c>
      <c r="J13" s="70" t="s">
        <v>15</v>
      </c>
      <c r="K13" s="70" t="s">
        <v>87</v>
      </c>
      <c r="L13" s="70" t="s">
        <v>88</v>
      </c>
      <c r="M13" s="70" t="s">
        <v>89</v>
      </c>
      <c r="N13" s="118" t="s">
        <v>90</v>
      </c>
      <c r="O13" s="118" t="s">
        <v>91</v>
      </c>
      <c r="P13" s="119" t="s">
        <v>92</v>
      </c>
      <c r="Q13" s="70" t="s">
        <v>93</v>
      </c>
      <c r="R13" s="70" t="s">
        <v>16</v>
      </c>
      <c r="S13" s="70" t="s">
        <v>17</v>
      </c>
    </row>
    <row r="14" spans="1:19" ht="39.950000000000003" customHeight="1" thickBot="1" x14ac:dyDescent="0.3">
      <c r="A14" s="73"/>
      <c r="B14" s="74" t="s">
        <v>18</v>
      </c>
      <c r="C14" s="75"/>
      <c r="D14" s="76" t="s">
        <v>21</v>
      </c>
      <c r="E14" s="77" t="s">
        <v>21</v>
      </c>
      <c r="F14" s="78" t="s">
        <v>20</v>
      </c>
      <c r="G14" s="78" t="s">
        <v>20</v>
      </c>
      <c r="H14" s="78" t="s">
        <v>20</v>
      </c>
      <c r="I14" s="120" t="s">
        <v>20</v>
      </c>
      <c r="J14" s="78" t="s">
        <v>20</v>
      </c>
      <c r="K14" s="78" t="s">
        <v>20</v>
      </c>
      <c r="L14" s="78" t="s">
        <v>20</v>
      </c>
      <c r="M14" s="78" t="s">
        <v>20</v>
      </c>
      <c r="N14" s="78" t="s">
        <v>20</v>
      </c>
      <c r="O14" s="78" t="s">
        <v>20</v>
      </c>
      <c r="P14" s="78" t="s">
        <v>20</v>
      </c>
      <c r="Q14" s="78" t="s">
        <v>20</v>
      </c>
      <c r="R14" s="78" t="s">
        <v>21</v>
      </c>
      <c r="S14" s="79"/>
    </row>
    <row r="15" spans="1:19" ht="39.950000000000003" customHeight="1" thickBot="1" x14ac:dyDescent="0.3">
      <c r="A15" s="73"/>
      <c r="B15" s="70" t="s">
        <v>22</v>
      </c>
      <c r="C15" s="80" t="s">
        <v>23</v>
      </c>
      <c r="D15" s="81">
        <f>+F15*12</f>
        <v>2829668112</v>
      </c>
      <c r="E15" s="82">
        <f>+R15</f>
        <v>1179028376</v>
      </c>
      <c r="F15" s="83">
        <v>235805676</v>
      </c>
      <c r="G15" s="83">
        <v>235805675</v>
      </c>
      <c r="H15" s="121">
        <v>235805675</v>
      </c>
      <c r="I15" s="122">
        <v>235805675</v>
      </c>
      <c r="J15" s="83">
        <v>235805675</v>
      </c>
      <c r="K15" s="83"/>
      <c r="L15" s="83"/>
      <c r="M15" s="83"/>
      <c r="N15" s="83"/>
      <c r="O15" s="83"/>
      <c r="P15" s="83"/>
      <c r="Q15" s="83"/>
      <c r="R15" s="85">
        <f t="shared" ref="R15:R80" si="0">SUM(F15:Q15)</f>
        <v>1179028376</v>
      </c>
      <c r="S15" s="85">
        <f>+E15-R15</f>
        <v>0</v>
      </c>
    </row>
    <row r="16" spans="1:19" ht="39.950000000000003" customHeight="1" thickBot="1" x14ac:dyDescent="0.3">
      <c r="A16" s="73"/>
      <c r="B16" s="70" t="s">
        <v>94</v>
      </c>
      <c r="C16" s="80" t="s">
        <v>23</v>
      </c>
      <c r="D16" s="86"/>
      <c r="E16" s="87"/>
      <c r="F16" s="88"/>
      <c r="G16" s="88"/>
      <c r="H16" s="123"/>
      <c r="I16" s="94"/>
      <c r="J16" s="88"/>
      <c r="K16" s="88"/>
      <c r="L16" s="88"/>
      <c r="M16" s="88"/>
      <c r="N16" s="88"/>
      <c r="O16" s="88"/>
      <c r="P16" s="88"/>
      <c r="Q16" s="88"/>
      <c r="R16" s="90">
        <f t="shared" si="0"/>
        <v>0</v>
      </c>
      <c r="S16" s="85">
        <f t="shared" ref="S16:S81" si="1">+E16-R16</f>
        <v>0</v>
      </c>
    </row>
    <row r="17" spans="1:19" ht="39.950000000000003" customHeight="1" thickBot="1" x14ac:dyDescent="0.3">
      <c r="A17" s="73"/>
      <c r="B17" s="70" t="s">
        <v>95</v>
      </c>
      <c r="C17" s="80" t="s">
        <v>23</v>
      </c>
      <c r="D17" s="91"/>
      <c r="E17" s="87"/>
      <c r="F17" s="88"/>
      <c r="G17" s="88"/>
      <c r="H17" s="123"/>
      <c r="I17" s="94"/>
      <c r="J17" s="88"/>
      <c r="K17" s="88"/>
      <c r="L17" s="88"/>
      <c r="M17" s="88"/>
      <c r="N17" s="88"/>
      <c r="O17" s="88"/>
      <c r="P17" s="88"/>
      <c r="Q17" s="88"/>
      <c r="R17" s="90">
        <f t="shared" si="0"/>
        <v>0</v>
      </c>
      <c r="S17" s="85">
        <f t="shared" si="1"/>
        <v>0</v>
      </c>
    </row>
    <row r="18" spans="1:19" ht="39.950000000000003" customHeight="1" thickBot="1" x14ac:dyDescent="0.3">
      <c r="A18" s="73"/>
      <c r="B18" s="70" t="s">
        <v>24</v>
      </c>
      <c r="C18" s="80" t="s">
        <v>23</v>
      </c>
      <c r="D18" s="86">
        <f>+F18*12</f>
        <v>69994968</v>
      </c>
      <c r="E18" s="87">
        <f>+R18</f>
        <v>29164570</v>
      </c>
      <c r="F18" s="88">
        <v>5832914</v>
      </c>
      <c r="G18" s="88">
        <v>5832914</v>
      </c>
      <c r="H18" s="123">
        <v>5832914</v>
      </c>
      <c r="I18" s="94">
        <v>5832914</v>
      </c>
      <c r="J18" s="88">
        <v>5832914</v>
      </c>
      <c r="K18" s="88"/>
      <c r="L18" s="88"/>
      <c r="M18" s="88"/>
      <c r="N18" s="88"/>
      <c r="O18" s="88"/>
      <c r="P18" s="88"/>
      <c r="Q18" s="88"/>
      <c r="R18" s="90">
        <f t="shared" si="0"/>
        <v>29164570</v>
      </c>
      <c r="S18" s="85">
        <f t="shared" si="1"/>
        <v>0</v>
      </c>
    </row>
    <row r="19" spans="1:19" ht="39.950000000000003" customHeight="1" thickBot="1" x14ac:dyDescent="0.3">
      <c r="A19" s="73"/>
      <c r="B19" s="70" t="s">
        <v>96</v>
      </c>
      <c r="C19" s="80" t="s">
        <v>23</v>
      </c>
      <c r="D19" s="86"/>
      <c r="E19" s="87"/>
      <c r="F19" s="88"/>
      <c r="G19" s="88"/>
      <c r="H19" s="123"/>
      <c r="I19" s="94"/>
      <c r="J19" s="88"/>
      <c r="K19" s="88"/>
      <c r="L19" s="88"/>
      <c r="M19" s="88"/>
      <c r="N19" s="88"/>
      <c r="O19" s="88"/>
      <c r="P19" s="88"/>
      <c r="Q19" s="88"/>
      <c r="R19" s="90">
        <f t="shared" si="0"/>
        <v>0</v>
      </c>
      <c r="S19" s="85">
        <f t="shared" si="1"/>
        <v>0</v>
      </c>
    </row>
    <row r="20" spans="1:19" ht="39.950000000000003" customHeight="1" thickBot="1" x14ac:dyDescent="0.3">
      <c r="A20" s="73"/>
      <c r="B20" s="70" t="s">
        <v>56</v>
      </c>
      <c r="C20" s="80"/>
      <c r="D20" s="86"/>
      <c r="E20" s="87"/>
      <c r="F20" s="88"/>
      <c r="G20" s="88"/>
      <c r="H20" s="123"/>
      <c r="I20" s="94"/>
      <c r="J20" s="88"/>
      <c r="K20" s="88"/>
      <c r="L20" s="88"/>
      <c r="M20" s="88"/>
      <c r="N20" s="88"/>
      <c r="O20" s="88"/>
      <c r="P20" s="88"/>
      <c r="Q20" s="88"/>
      <c r="R20" s="90"/>
      <c r="S20" s="85"/>
    </row>
    <row r="21" spans="1:19" ht="39.950000000000003" customHeight="1" thickBot="1" x14ac:dyDescent="0.3">
      <c r="A21" s="73"/>
      <c r="B21" s="70" t="s">
        <v>97</v>
      </c>
      <c r="C21" s="80" t="s">
        <v>23</v>
      </c>
      <c r="D21" s="86"/>
      <c r="E21" s="87"/>
      <c r="F21" s="88"/>
      <c r="G21" s="88"/>
      <c r="H21" s="123"/>
      <c r="I21" s="94"/>
      <c r="J21" s="88"/>
      <c r="K21" s="88"/>
      <c r="L21" s="88"/>
      <c r="M21" s="88"/>
      <c r="N21" s="88"/>
      <c r="O21" s="88"/>
      <c r="P21" s="88"/>
      <c r="Q21" s="88"/>
      <c r="R21" s="90">
        <f t="shared" si="0"/>
        <v>0</v>
      </c>
      <c r="S21" s="85">
        <f t="shared" si="1"/>
        <v>0</v>
      </c>
    </row>
    <row r="22" spans="1:19" ht="39.950000000000003" customHeight="1" thickBot="1" x14ac:dyDescent="0.3">
      <c r="A22" s="73"/>
      <c r="B22" s="70" t="s">
        <v>25</v>
      </c>
      <c r="C22" s="80" t="s">
        <v>23</v>
      </c>
      <c r="D22" s="86">
        <f>+F22*12</f>
        <v>3037596</v>
      </c>
      <c r="E22" s="87">
        <f>SUM(F22:Q22)</f>
        <v>1265669</v>
      </c>
      <c r="F22" s="88">
        <v>253133</v>
      </c>
      <c r="G22" s="88">
        <v>253134</v>
      </c>
      <c r="H22" s="123">
        <v>253134</v>
      </c>
      <c r="I22" s="94">
        <v>253134</v>
      </c>
      <c r="J22" s="88">
        <v>253134</v>
      </c>
      <c r="K22" s="88"/>
      <c r="L22" s="88"/>
      <c r="M22" s="88"/>
      <c r="N22" s="88"/>
      <c r="O22" s="88"/>
      <c r="P22" s="88"/>
      <c r="Q22" s="88"/>
      <c r="R22" s="90">
        <f t="shared" si="0"/>
        <v>1265669</v>
      </c>
      <c r="S22" s="85">
        <f t="shared" si="1"/>
        <v>0</v>
      </c>
    </row>
    <row r="23" spans="1:19" ht="39.950000000000003" customHeight="1" thickBot="1" x14ac:dyDescent="0.3">
      <c r="A23" s="73"/>
      <c r="B23" s="70" t="s">
        <v>98</v>
      </c>
      <c r="C23" s="80" t="s">
        <v>23</v>
      </c>
      <c r="D23" s="86"/>
      <c r="E23" s="87">
        <f t="shared" ref="E23:E26" si="2">SUM(F23:Q23)</f>
        <v>0</v>
      </c>
      <c r="F23" s="88"/>
      <c r="G23" s="88"/>
      <c r="H23" s="123"/>
      <c r="I23" s="94"/>
      <c r="J23" s="88"/>
      <c r="K23" s="88"/>
      <c r="L23" s="88"/>
      <c r="M23" s="88"/>
      <c r="N23" s="88"/>
      <c r="O23" s="88"/>
      <c r="P23" s="88"/>
      <c r="Q23" s="88"/>
      <c r="R23" s="90">
        <f t="shared" si="0"/>
        <v>0</v>
      </c>
      <c r="S23" s="85">
        <f t="shared" si="1"/>
        <v>0</v>
      </c>
    </row>
    <row r="24" spans="1:19" ht="39.950000000000003" customHeight="1" thickBot="1" x14ac:dyDescent="0.3">
      <c r="A24" s="73"/>
      <c r="B24" s="70" t="s">
        <v>26</v>
      </c>
      <c r="C24" s="80" t="s">
        <v>23</v>
      </c>
      <c r="D24" s="86">
        <f>+F24*12</f>
        <v>1586520</v>
      </c>
      <c r="E24" s="87">
        <f t="shared" si="2"/>
        <v>661054</v>
      </c>
      <c r="F24" s="88">
        <v>132210</v>
      </c>
      <c r="G24" s="88">
        <v>132211</v>
      </c>
      <c r="H24" s="123">
        <v>132211</v>
      </c>
      <c r="I24" s="94">
        <v>132211</v>
      </c>
      <c r="J24" s="88">
        <v>132211</v>
      </c>
      <c r="K24" s="88"/>
      <c r="L24" s="88"/>
      <c r="M24" s="88"/>
      <c r="N24" s="88"/>
      <c r="O24" s="88"/>
      <c r="P24" s="88"/>
      <c r="Q24" s="88"/>
      <c r="R24" s="90">
        <f t="shared" si="0"/>
        <v>661054</v>
      </c>
      <c r="S24" s="85">
        <f t="shared" si="1"/>
        <v>0</v>
      </c>
    </row>
    <row r="25" spans="1:19" ht="39.950000000000003" customHeight="1" thickBot="1" x14ac:dyDescent="0.3">
      <c r="A25" s="73"/>
      <c r="B25" s="70" t="s">
        <v>99</v>
      </c>
      <c r="C25" s="80"/>
      <c r="D25" s="86"/>
      <c r="E25" s="87">
        <f t="shared" si="2"/>
        <v>0</v>
      </c>
      <c r="F25" s="88"/>
      <c r="G25" s="88"/>
      <c r="H25" s="123"/>
      <c r="I25" s="94"/>
      <c r="J25" s="88"/>
      <c r="K25" s="88"/>
      <c r="L25" s="88"/>
      <c r="M25" s="88"/>
      <c r="N25" s="88"/>
      <c r="O25" s="88"/>
      <c r="P25" s="88"/>
      <c r="Q25" s="88"/>
      <c r="R25" s="90">
        <f t="shared" si="0"/>
        <v>0</v>
      </c>
      <c r="S25" s="85">
        <f t="shared" si="1"/>
        <v>0</v>
      </c>
    </row>
    <row r="26" spans="1:19" ht="39.950000000000003" customHeight="1" thickBot="1" x14ac:dyDescent="0.3">
      <c r="A26" s="73"/>
      <c r="B26" s="70" t="s">
        <v>100</v>
      </c>
      <c r="C26" s="80"/>
      <c r="D26" s="86"/>
      <c r="E26" s="87">
        <f t="shared" si="2"/>
        <v>0</v>
      </c>
      <c r="F26" s="88"/>
      <c r="G26" s="88"/>
      <c r="H26" s="123"/>
      <c r="I26" s="94"/>
      <c r="J26" s="88"/>
      <c r="K26" s="88"/>
      <c r="L26" s="88"/>
      <c r="M26" s="88"/>
      <c r="N26" s="88"/>
      <c r="O26" s="88"/>
      <c r="P26" s="88"/>
      <c r="Q26" s="88"/>
      <c r="R26" s="90">
        <f t="shared" si="0"/>
        <v>0</v>
      </c>
      <c r="S26" s="85">
        <f t="shared" si="1"/>
        <v>0</v>
      </c>
    </row>
    <row r="27" spans="1:19" ht="39.950000000000003" customHeight="1" thickBot="1" x14ac:dyDescent="0.3">
      <c r="A27" s="73"/>
      <c r="B27" s="70" t="s">
        <v>101</v>
      </c>
      <c r="C27" s="80"/>
      <c r="D27" s="86"/>
      <c r="E27" s="87"/>
      <c r="F27" s="88"/>
      <c r="G27" s="88"/>
      <c r="H27" s="123"/>
      <c r="I27" s="94"/>
      <c r="J27" s="88"/>
      <c r="K27" s="88"/>
      <c r="L27" s="88"/>
      <c r="M27" s="88"/>
      <c r="N27" s="88"/>
      <c r="O27" s="88"/>
      <c r="P27" s="88"/>
      <c r="Q27" s="88"/>
      <c r="R27" s="90">
        <f t="shared" si="0"/>
        <v>0</v>
      </c>
      <c r="S27" s="85">
        <f t="shared" si="1"/>
        <v>0</v>
      </c>
    </row>
    <row r="28" spans="1:19" ht="39.950000000000003" customHeight="1" thickBot="1" x14ac:dyDescent="0.3">
      <c r="A28" s="73"/>
      <c r="B28" s="70" t="s">
        <v>102</v>
      </c>
      <c r="C28" s="80"/>
      <c r="D28" s="86"/>
      <c r="E28" s="87"/>
      <c r="F28" s="88"/>
      <c r="G28" s="88"/>
      <c r="H28" s="123"/>
      <c r="I28" s="94"/>
      <c r="J28" s="88"/>
      <c r="K28" s="88"/>
      <c r="L28" s="88"/>
      <c r="M28" s="88"/>
      <c r="N28" s="88"/>
      <c r="O28" s="88"/>
      <c r="P28" s="88"/>
      <c r="Q28" s="88"/>
      <c r="R28" s="90">
        <f t="shared" si="0"/>
        <v>0</v>
      </c>
      <c r="S28" s="85">
        <f t="shared" si="1"/>
        <v>0</v>
      </c>
    </row>
    <row r="29" spans="1:19" ht="39.950000000000003" customHeight="1" thickBot="1" x14ac:dyDescent="0.3">
      <c r="A29" s="73"/>
      <c r="B29" s="70" t="s">
        <v>103</v>
      </c>
      <c r="C29" s="80"/>
      <c r="D29" s="86"/>
      <c r="E29" s="87"/>
      <c r="F29" s="88"/>
      <c r="G29" s="88"/>
      <c r="H29" s="123"/>
      <c r="I29" s="94"/>
      <c r="J29" s="88"/>
      <c r="K29" s="88"/>
      <c r="L29" s="88"/>
      <c r="M29" s="88"/>
      <c r="N29" s="88"/>
      <c r="O29" s="88"/>
      <c r="P29" s="88"/>
      <c r="Q29" s="88"/>
      <c r="R29" s="90">
        <f t="shared" si="0"/>
        <v>0</v>
      </c>
      <c r="S29" s="85">
        <f t="shared" si="1"/>
        <v>0</v>
      </c>
    </row>
    <row r="30" spans="1:19" ht="39.950000000000003" customHeight="1" thickBot="1" x14ac:dyDescent="0.3">
      <c r="A30" s="73"/>
      <c r="B30" s="70" t="s">
        <v>72</v>
      </c>
      <c r="C30" s="80">
        <v>1546</v>
      </c>
      <c r="D30" s="86">
        <v>45043978</v>
      </c>
      <c r="E30" s="87">
        <f>11260995+I30+3753665</f>
        <v>18768324</v>
      </c>
      <c r="F30" s="88"/>
      <c r="G30" s="88"/>
      <c r="H30" s="123">
        <v>11260994</v>
      </c>
      <c r="I30" s="94">
        <v>3753664</v>
      </c>
      <c r="J30" s="88"/>
      <c r="K30" s="88"/>
      <c r="L30" s="88"/>
      <c r="M30" s="88"/>
      <c r="N30" s="88"/>
      <c r="O30" s="88"/>
      <c r="P30" s="88"/>
      <c r="Q30" s="88"/>
      <c r="R30" s="90">
        <f t="shared" si="0"/>
        <v>15014658</v>
      </c>
      <c r="S30" s="85">
        <f t="shared" si="1"/>
        <v>3753666</v>
      </c>
    </row>
    <row r="31" spans="1:19" ht="39.950000000000003" customHeight="1" thickBot="1" x14ac:dyDescent="0.3">
      <c r="A31" s="73"/>
      <c r="B31" s="70" t="s">
        <v>27</v>
      </c>
      <c r="C31" s="80">
        <v>2044</v>
      </c>
      <c r="D31" s="86">
        <v>30014930</v>
      </c>
      <c r="E31" s="87">
        <f>+I31</f>
        <v>15007465</v>
      </c>
      <c r="F31" s="88"/>
      <c r="G31" s="88"/>
      <c r="H31" s="123"/>
      <c r="I31" s="94">
        <v>15007465</v>
      </c>
      <c r="J31" s="88"/>
      <c r="K31" s="88"/>
      <c r="L31" s="88"/>
      <c r="M31" s="88"/>
      <c r="N31" s="88"/>
      <c r="O31" s="88"/>
      <c r="P31" s="88"/>
      <c r="Q31" s="88"/>
      <c r="R31" s="90">
        <f t="shared" si="0"/>
        <v>15007465</v>
      </c>
      <c r="S31" s="85">
        <f t="shared" si="1"/>
        <v>0</v>
      </c>
    </row>
    <row r="32" spans="1:19" ht="39.950000000000003" customHeight="1" thickBot="1" x14ac:dyDescent="0.3">
      <c r="A32" s="73"/>
      <c r="B32" s="70" t="s">
        <v>79</v>
      </c>
      <c r="C32" s="80"/>
      <c r="D32" s="86"/>
      <c r="E32" s="87"/>
      <c r="F32" s="88"/>
      <c r="G32" s="88"/>
      <c r="H32" s="123"/>
      <c r="I32" s="94"/>
      <c r="J32" s="88"/>
      <c r="K32" s="88"/>
      <c r="L32" s="88"/>
      <c r="M32" s="88"/>
      <c r="N32" s="88"/>
      <c r="O32" s="88"/>
      <c r="P32" s="88"/>
      <c r="Q32" s="88"/>
      <c r="R32" s="90">
        <f t="shared" si="0"/>
        <v>0</v>
      </c>
      <c r="S32" s="85">
        <f t="shared" si="1"/>
        <v>0</v>
      </c>
    </row>
    <row r="33" spans="1:19" ht="39.950000000000003" customHeight="1" thickBot="1" x14ac:dyDescent="0.3">
      <c r="A33" s="73"/>
      <c r="B33" s="70" t="s">
        <v>80</v>
      </c>
      <c r="C33" s="80" t="s">
        <v>23</v>
      </c>
      <c r="D33" s="86"/>
      <c r="E33" s="87"/>
      <c r="F33" s="88"/>
      <c r="G33" s="88"/>
      <c r="H33" s="123"/>
      <c r="I33" s="94"/>
      <c r="J33" s="88"/>
      <c r="K33" s="88"/>
      <c r="L33" s="88"/>
      <c r="M33" s="88"/>
      <c r="N33" s="88"/>
      <c r="O33" s="88"/>
      <c r="P33" s="88"/>
      <c r="Q33" s="88"/>
      <c r="R33" s="90">
        <f t="shared" si="0"/>
        <v>0</v>
      </c>
      <c r="S33" s="85">
        <f t="shared" si="1"/>
        <v>0</v>
      </c>
    </row>
    <row r="34" spans="1:19" ht="39.950000000000003" customHeight="1" thickBot="1" x14ac:dyDescent="0.3">
      <c r="A34" s="73"/>
      <c r="B34" s="70" t="s">
        <v>57</v>
      </c>
      <c r="C34" s="80" t="s">
        <v>23</v>
      </c>
      <c r="D34" s="86">
        <f>+F34*12</f>
        <v>-8027760</v>
      </c>
      <c r="E34" s="87">
        <f>SUM(F34:Q34)</f>
        <v>-3344900</v>
      </c>
      <c r="F34" s="88">
        <v>-668980</v>
      </c>
      <c r="G34" s="88">
        <v>-668980</v>
      </c>
      <c r="H34" s="123">
        <v>-668980</v>
      </c>
      <c r="I34" s="94">
        <v>-668980</v>
      </c>
      <c r="J34" s="88">
        <v>-668980</v>
      </c>
      <c r="K34" s="88"/>
      <c r="L34" s="88"/>
      <c r="M34" s="88"/>
      <c r="N34" s="88"/>
      <c r="O34" s="88"/>
      <c r="P34" s="88"/>
      <c r="Q34" s="88"/>
      <c r="R34" s="90">
        <f t="shared" si="0"/>
        <v>-3344900</v>
      </c>
      <c r="S34" s="85">
        <f t="shared" si="1"/>
        <v>0</v>
      </c>
    </row>
    <row r="35" spans="1:19" ht="28.5" customHeight="1" thickBot="1" x14ac:dyDescent="0.3">
      <c r="A35" s="73"/>
      <c r="B35" s="70" t="s">
        <v>104</v>
      </c>
      <c r="C35" s="80" t="s">
        <v>23</v>
      </c>
      <c r="D35" s="86"/>
      <c r="E35" s="87"/>
      <c r="F35" s="88"/>
      <c r="G35" s="88"/>
      <c r="H35" s="88"/>
      <c r="I35" s="94"/>
      <c r="J35" s="88"/>
      <c r="K35" s="88"/>
      <c r="L35" s="88"/>
      <c r="M35" s="88"/>
      <c r="N35" s="88"/>
      <c r="O35" s="88"/>
      <c r="P35" s="88"/>
      <c r="Q35" s="88"/>
      <c r="R35" s="90">
        <f t="shared" si="0"/>
        <v>0</v>
      </c>
      <c r="S35" s="85">
        <f t="shared" si="1"/>
        <v>0</v>
      </c>
    </row>
    <row r="36" spans="1:19" ht="39.75" hidden="1" customHeight="1" thickBot="1" x14ac:dyDescent="0.3">
      <c r="A36" s="73"/>
      <c r="B36" s="70" t="s">
        <v>105</v>
      </c>
      <c r="C36" s="80"/>
      <c r="D36" s="86"/>
      <c r="E36" s="87"/>
      <c r="F36" s="88"/>
      <c r="G36" s="88"/>
      <c r="H36" s="88"/>
      <c r="I36" s="94"/>
      <c r="J36" s="88"/>
      <c r="K36" s="88"/>
      <c r="L36" s="88"/>
      <c r="M36" s="88"/>
      <c r="N36" s="88"/>
      <c r="O36" s="88"/>
      <c r="P36" s="88"/>
      <c r="Q36" s="88"/>
      <c r="R36" s="90">
        <f t="shared" si="0"/>
        <v>0</v>
      </c>
      <c r="S36" s="85">
        <f t="shared" si="1"/>
        <v>0</v>
      </c>
    </row>
    <row r="37" spans="1:19" ht="4.5" hidden="1" customHeight="1" thickBot="1" x14ac:dyDescent="0.3">
      <c r="A37" s="73"/>
      <c r="B37" s="70" t="s">
        <v>106</v>
      </c>
      <c r="C37" s="80"/>
      <c r="D37" s="86"/>
      <c r="E37" s="87"/>
      <c r="F37" s="88"/>
      <c r="G37" s="88"/>
      <c r="H37" s="88"/>
      <c r="I37" s="94"/>
      <c r="J37" s="88"/>
      <c r="K37" s="88"/>
      <c r="L37" s="88"/>
      <c r="M37" s="88"/>
      <c r="N37" s="88"/>
      <c r="O37" s="88"/>
      <c r="P37" s="88"/>
      <c r="Q37" s="88"/>
      <c r="R37" s="90">
        <f t="shared" si="0"/>
        <v>0</v>
      </c>
      <c r="S37" s="85">
        <f t="shared" si="1"/>
        <v>0</v>
      </c>
    </row>
    <row r="38" spans="1:19" ht="39.75" hidden="1" customHeight="1" thickBot="1" x14ac:dyDescent="0.3">
      <c r="A38" s="73"/>
      <c r="B38" s="70" t="s">
        <v>107</v>
      </c>
      <c r="C38" s="80"/>
      <c r="D38" s="86"/>
      <c r="E38" s="87"/>
      <c r="F38" s="88"/>
      <c r="G38" s="88"/>
      <c r="H38" s="88"/>
      <c r="I38" s="94"/>
      <c r="J38" s="88"/>
      <c r="K38" s="88"/>
      <c r="L38" s="88"/>
      <c r="M38" s="88"/>
      <c r="N38" s="88"/>
      <c r="O38" s="88"/>
      <c r="P38" s="88"/>
      <c r="Q38" s="88"/>
      <c r="R38" s="90">
        <f t="shared" si="0"/>
        <v>0</v>
      </c>
      <c r="S38" s="85">
        <f t="shared" si="1"/>
        <v>0</v>
      </c>
    </row>
    <row r="39" spans="1:19" ht="33.75" hidden="1" customHeight="1" thickBot="1" x14ac:dyDescent="0.3">
      <c r="A39" s="73"/>
      <c r="B39" s="70" t="s">
        <v>58</v>
      </c>
      <c r="C39" s="80"/>
      <c r="D39" s="86"/>
      <c r="E39" s="87"/>
      <c r="F39" s="88"/>
      <c r="G39" s="113"/>
      <c r="H39" s="88"/>
      <c r="I39" s="94"/>
      <c r="J39" s="88"/>
      <c r="K39" s="88"/>
      <c r="L39" s="88"/>
      <c r="M39" s="88"/>
      <c r="N39" s="88"/>
      <c r="O39" s="88"/>
      <c r="P39" s="88"/>
      <c r="Q39" s="88"/>
      <c r="R39" s="90">
        <f t="shared" si="0"/>
        <v>0</v>
      </c>
      <c r="S39" s="85">
        <f t="shared" si="1"/>
        <v>0</v>
      </c>
    </row>
    <row r="40" spans="1:19" ht="39.75" hidden="1" customHeight="1" thickBot="1" x14ac:dyDescent="0.3">
      <c r="A40" s="73"/>
      <c r="B40" s="70" t="s">
        <v>108</v>
      </c>
      <c r="C40" s="80" t="s">
        <v>23</v>
      </c>
      <c r="D40" s="86"/>
      <c r="E40" s="87"/>
      <c r="F40" s="88"/>
      <c r="G40" s="113"/>
      <c r="H40" s="88"/>
      <c r="I40" s="94"/>
      <c r="J40" s="88"/>
      <c r="K40" s="88"/>
      <c r="L40" s="88"/>
      <c r="M40" s="88"/>
      <c r="N40" s="88"/>
      <c r="O40" s="88"/>
      <c r="P40" s="88"/>
      <c r="Q40" s="88"/>
      <c r="R40" s="90">
        <f t="shared" si="0"/>
        <v>0</v>
      </c>
      <c r="S40" s="85">
        <f t="shared" si="1"/>
        <v>0</v>
      </c>
    </row>
    <row r="41" spans="1:19" ht="39.75" hidden="1" customHeight="1" thickBot="1" x14ac:dyDescent="0.3">
      <c r="A41" s="73"/>
      <c r="B41" s="70" t="s">
        <v>59</v>
      </c>
      <c r="C41" s="80" t="s">
        <v>23</v>
      </c>
      <c r="D41" s="86"/>
      <c r="E41" s="87"/>
      <c r="F41" s="88"/>
      <c r="G41" s="88"/>
      <c r="H41" s="88"/>
      <c r="I41" s="94"/>
      <c r="J41" s="88"/>
      <c r="K41" s="88"/>
      <c r="L41" s="88"/>
      <c r="M41" s="88"/>
      <c r="N41" s="88"/>
      <c r="O41" s="88"/>
      <c r="P41" s="88"/>
      <c r="Q41" s="88"/>
      <c r="R41" s="90">
        <f t="shared" si="0"/>
        <v>0</v>
      </c>
      <c r="S41" s="85">
        <f t="shared" si="1"/>
        <v>0</v>
      </c>
    </row>
    <row r="42" spans="1:19" ht="39.75" hidden="1" customHeight="1" thickBot="1" x14ac:dyDescent="0.3">
      <c r="A42" s="73"/>
      <c r="B42" s="70" t="s">
        <v>109</v>
      </c>
      <c r="C42" s="80" t="s">
        <v>23</v>
      </c>
      <c r="D42" s="86"/>
      <c r="E42" s="87"/>
      <c r="F42" s="88"/>
      <c r="G42" s="88"/>
      <c r="H42" s="88"/>
      <c r="I42" s="94"/>
      <c r="J42" s="88"/>
      <c r="K42" s="88"/>
      <c r="L42" s="88"/>
      <c r="M42" s="88"/>
      <c r="N42" s="88"/>
      <c r="O42" s="88"/>
      <c r="P42" s="88"/>
      <c r="Q42" s="88"/>
      <c r="R42" s="90">
        <f t="shared" si="0"/>
        <v>0</v>
      </c>
      <c r="S42" s="85">
        <f t="shared" si="1"/>
        <v>0</v>
      </c>
    </row>
    <row r="43" spans="1:19" ht="39.950000000000003" customHeight="1" thickBot="1" x14ac:dyDescent="0.3">
      <c r="A43" s="73"/>
      <c r="B43" s="70" t="s">
        <v>110</v>
      </c>
      <c r="C43" s="80"/>
      <c r="D43" s="86"/>
      <c r="E43" s="87"/>
      <c r="F43" s="88"/>
      <c r="G43" s="88"/>
      <c r="H43" s="88"/>
      <c r="I43" s="94"/>
      <c r="J43" s="88"/>
      <c r="K43" s="88"/>
      <c r="L43" s="88"/>
      <c r="M43" s="88"/>
      <c r="N43" s="88"/>
      <c r="O43" s="88"/>
      <c r="P43" s="88"/>
      <c r="Q43" s="88"/>
      <c r="R43" s="90">
        <f t="shared" si="0"/>
        <v>0</v>
      </c>
      <c r="S43" s="85">
        <f t="shared" si="1"/>
        <v>0</v>
      </c>
    </row>
    <row r="44" spans="1:19" ht="39.950000000000003" customHeight="1" thickBot="1" x14ac:dyDescent="0.3">
      <c r="A44" s="73"/>
      <c r="B44" s="70" t="s">
        <v>60</v>
      </c>
      <c r="C44" s="80">
        <v>1780</v>
      </c>
      <c r="D44" s="86">
        <v>22188933</v>
      </c>
      <c r="E44" s="87">
        <f>+I44</f>
        <v>22188933</v>
      </c>
      <c r="F44" s="88"/>
      <c r="G44" s="88"/>
      <c r="H44" s="88"/>
      <c r="I44" s="94">
        <v>22188933</v>
      </c>
      <c r="J44" s="88"/>
      <c r="K44" s="88"/>
      <c r="L44" s="88"/>
      <c r="M44" s="88"/>
      <c r="N44" s="88"/>
      <c r="O44" s="88"/>
      <c r="P44" s="88"/>
      <c r="Q44" s="88"/>
      <c r="R44" s="90">
        <f t="shared" si="0"/>
        <v>22188933</v>
      </c>
      <c r="S44" s="85">
        <f t="shared" si="1"/>
        <v>0</v>
      </c>
    </row>
    <row r="45" spans="1:19" ht="39.950000000000003" customHeight="1" thickBot="1" x14ac:dyDescent="0.3">
      <c r="A45" s="73"/>
      <c r="B45" s="70" t="s">
        <v>111</v>
      </c>
      <c r="C45" s="80"/>
      <c r="D45" s="86"/>
      <c r="E45" s="87"/>
      <c r="F45" s="88"/>
      <c r="G45" s="88"/>
      <c r="H45" s="88"/>
      <c r="I45" s="94"/>
      <c r="J45" s="88"/>
      <c r="K45" s="88"/>
      <c r="L45" s="88"/>
      <c r="M45" s="88"/>
      <c r="N45" s="88"/>
      <c r="O45" s="88"/>
      <c r="P45" s="88"/>
      <c r="Q45" s="88"/>
      <c r="R45" s="90">
        <f t="shared" si="0"/>
        <v>0</v>
      </c>
      <c r="S45" s="85">
        <f t="shared" si="1"/>
        <v>0</v>
      </c>
    </row>
    <row r="46" spans="1:19" ht="39.950000000000003" customHeight="1" thickBot="1" x14ac:dyDescent="0.3">
      <c r="A46" s="73"/>
      <c r="B46" s="70" t="s">
        <v>61</v>
      </c>
      <c r="C46" s="80">
        <v>2066</v>
      </c>
      <c r="D46" s="114">
        <v>1003520</v>
      </c>
      <c r="E46" s="87">
        <f>+I46</f>
        <v>702464</v>
      </c>
      <c r="F46" s="88"/>
      <c r="G46" s="88"/>
      <c r="H46" s="88"/>
      <c r="I46" s="94">
        <v>702464</v>
      </c>
      <c r="J46" s="88"/>
      <c r="K46" s="88"/>
      <c r="L46" s="88"/>
      <c r="M46" s="88"/>
      <c r="N46" s="88"/>
      <c r="O46" s="88"/>
      <c r="P46" s="88"/>
      <c r="Q46" s="88"/>
      <c r="R46" s="90">
        <f t="shared" si="0"/>
        <v>702464</v>
      </c>
      <c r="S46" s="85">
        <f t="shared" si="1"/>
        <v>0</v>
      </c>
    </row>
    <row r="47" spans="1:19" ht="39.950000000000003" customHeight="1" thickBot="1" x14ac:dyDescent="0.3">
      <c r="A47" s="73"/>
      <c r="B47" s="70" t="s">
        <v>62</v>
      </c>
      <c r="C47" s="80">
        <v>2066</v>
      </c>
      <c r="D47" s="114">
        <v>120685105</v>
      </c>
      <c r="E47" s="87">
        <f>+I47</f>
        <v>84479574</v>
      </c>
      <c r="F47" s="88"/>
      <c r="G47" s="88"/>
      <c r="H47" s="88"/>
      <c r="I47" s="94">
        <v>84479574</v>
      </c>
      <c r="J47" s="88"/>
      <c r="K47" s="88"/>
      <c r="L47" s="88"/>
      <c r="M47" s="88"/>
      <c r="N47" s="88"/>
      <c r="O47" s="88"/>
      <c r="P47" s="88"/>
      <c r="Q47" s="88"/>
      <c r="R47" s="90">
        <f t="shared" si="0"/>
        <v>84479574</v>
      </c>
      <c r="S47" s="85">
        <f t="shared" si="1"/>
        <v>0</v>
      </c>
    </row>
    <row r="48" spans="1:19" ht="36.75" customHeight="1" thickBot="1" x14ac:dyDescent="0.3">
      <c r="A48" s="73"/>
      <c r="B48" s="70" t="s">
        <v>112</v>
      </c>
      <c r="C48" s="80"/>
      <c r="D48" s="114"/>
      <c r="E48" s="87"/>
      <c r="F48" s="88"/>
      <c r="G48" s="88"/>
      <c r="H48" s="88"/>
      <c r="I48" s="94"/>
      <c r="J48" s="88"/>
      <c r="K48" s="88"/>
      <c r="L48" s="88"/>
      <c r="M48" s="88"/>
      <c r="N48" s="88"/>
      <c r="O48" s="88"/>
      <c r="P48" s="88"/>
      <c r="Q48" s="88"/>
      <c r="R48" s="90"/>
      <c r="S48" s="85"/>
    </row>
    <row r="49" spans="1:19" ht="39.75" hidden="1" customHeight="1" thickBot="1" x14ac:dyDescent="0.3">
      <c r="A49" s="73"/>
      <c r="B49" s="70" t="s">
        <v>113</v>
      </c>
      <c r="C49" s="80"/>
      <c r="D49" s="114"/>
      <c r="E49" s="87"/>
      <c r="F49" s="88"/>
      <c r="G49" s="88"/>
      <c r="H49" s="88"/>
      <c r="I49" s="94"/>
      <c r="J49" s="88"/>
      <c r="K49" s="88"/>
      <c r="L49" s="88"/>
      <c r="M49" s="88"/>
      <c r="N49" s="88"/>
      <c r="O49" s="88"/>
      <c r="P49" s="88"/>
      <c r="Q49" s="88"/>
      <c r="R49" s="90">
        <f t="shared" si="0"/>
        <v>0</v>
      </c>
      <c r="S49" s="85">
        <f t="shared" si="1"/>
        <v>0</v>
      </c>
    </row>
    <row r="50" spans="1:19" ht="39.75" hidden="1" customHeight="1" thickBot="1" x14ac:dyDescent="0.3">
      <c r="A50" s="73"/>
      <c r="B50" s="70" t="s">
        <v>114</v>
      </c>
      <c r="C50" s="80"/>
      <c r="D50" s="86"/>
      <c r="E50" s="87"/>
      <c r="F50" s="88"/>
      <c r="G50" s="88"/>
      <c r="H50" s="88"/>
      <c r="I50" s="94"/>
      <c r="J50" s="88"/>
      <c r="K50" s="88"/>
      <c r="L50" s="88"/>
      <c r="M50" s="88"/>
      <c r="N50" s="88"/>
      <c r="O50" s="88"/>
      <c r="P50" s="88"/>
      <c r="Q50" s="88"/>
      <c r="R50" s="90">
        <f t="shared" si="0"/>
        <v>0</v>
      </c>
      <c r="S50" s="85">
        <f t="shared" si="1"/>
        <v>0</v>
      </c>
    </row>
    <row r="51" spans="1:19" ht="39.75" hidden="1" customHeight="1" thickBot="1" x14ac:dyDescent="0.3">
      <c r="A51" s="73"/>
      <c r="B51" s="70" t="s">
        <v>115</v>
      </c>
      <c r="C51" s="80"/>
      <c r="D51" s="86"/>
      <c r="E51" s="87"/>
      <c r="F51" s="88"/>
      <c r="G51" s="88"/>
      <c r="H51" s="88"/>
      <c r="I51" s="94"/>
      <c r="J51" s="88"/>
      <c r="K51" s="88"/>
      <c r="L51" s="88"/>
      <c r="M51" s="88"/>
      <c r="N51" s="88"/>
      <c r="O51" s="88"/>
      <c r="P51" s="88"/>
      <c r="Q51" s="88"/>
      <c r="R51" s="90">
        <f t="shared" si="0"/>
        <v>0</v>
      </c>
      <c r="S51" s="85">
        <f t="shared" si="1"/>
        <v>0</v>
      </c>
    </row>
    <row r="52" spans="1:19" ht="39.75" hidden="1" customHeight="1" thickBot="1" x14ac:dyDescent="0.3">
      <c r="A52" s="73"/>
      <c r="B52" s="70" t="s">
        <v>116</v>
      </c>
      <c r="C52" s="80"/>
      <c r="D52" s="86"/>
      <c r="E52" s="87"/>
      <c r="F52" s="88"/>
      <c r="G52" s="88"/>
      <c r="H52" s="88"/>
      <c r="I52" s="94"/>
      <c r="J52" s="88"/>
      <c r="K52" s="88"/>
      <c r="L52" s="88"/>
      <c r="M52" s="88"/>
      <c r="N52" s="88"/>
      <c r="O52" s="88"/>
      <c r="P52" s="88"/>
      <c r="Q52" s="88"/>
      <c r="R52" s="90">
        <f t="shared" si="0"/>
        <v>0</v>
      </c>
      <c r="S52" s="85">
        <f t="shared" si="1"/>
        <v>0</v>
      </c>
    </row>
    <row r="53" spans="1:19" ht="36.75" hidden="1" customHeight="1" thickBot="1" x14ac:dyDescent="0.3">
      <c r="A53" s="73"/>
      <c r="B53" s="70" t="s">
        <v>117</v>
      </c>
      <c r="C53" s="80"/>
      <c r="D53" s="86"/>
      <c r="E53" s="87"/>
      <c r="F53" s="88"/>
      <c r="G53" s="88"/>
      <c r="H53" s="88"/>
      <c r="I53" s="94"/>
      <c r="J53" s="88"/>
      <c r="K53" s="88"/>
      <c r="L53" s="88"/>
      <c r="M53" s="88"/>
      <c r="N53" s="88"/>
      <c r="O53" s="88"/>
      <c r="P53" s="88"/>
      <c r="Q53" s="88"/>
      <c r="R53" s="90">
        <f t="shared" si="0"/>
        <v>0</v>
      </c>
      <c r="S53" s="85">
        <f t="shared" si="1"/>
        <v>0</v>
      </c>
    </row>
    <row r="54" spans="1:19" ht="39.75" hidden="1" customHeight="1" thickBot="1" x14ac:dyDescent="0.3">
      <c r="A54" s="73"/>
      <c r="B54" s="70" t="s">
        <v>118</v>
      </c>
      <c r="C54" s="80"/>
      <c r="D54" s="86"/>
      <c r="E54" s="87"/>
      <c r="F54" s="88"/>
      <c r="G54" s="88"/>
      <c r="H54" s="88"/>
      <c r="I54" s="94"/>
      <c r="J54" s="88"/>
      <c r="K54" s="88"/>
      <c r="L54" s="88"/>
      <c r="M54" s="88"/>
      <c r="N54" s="88"/>
      <c r="O54" s="88"/>
      <c r="P54" s="88"/>
      <c r="Q54" s="88"/>
      <c r="R54" s="90">
        <f t="shared" si="0"/>
        <v>0</v>
      </c>
      <c r="S54" s="85">
        <f t="shared" si="1"/>
        <v>0</v>
      </c>
    </row>
    <row r="55" spans="1:19" ht="39.950000000000003" customHeight="1" thickBot="1" x14ac:dyDescent="0.3">
      <c r="A55" s="73"/>
      <c r="B55" s="70" t="s">
        <v>119</v>
      </c>
      <c r="C55" s="80"/>
      <c r="D55" s="92"/>
      <c r="E55" s="87"/>
      <c r="F55" s="88"/>
      <c r="G55" s="88"/>
      <c r="H55" s="88"/>
      <c r="I55" s="94"/>
      <c r="J55" s="88"/>
      <c r="K55" s="88"/>
      <c r="L55" s="88"/>
      <c r="M55" s="88"/>
      <c r="N55" s="88"/>
      <c r="O55" s="88"/>
      <c r="P55" s="88"/>
      <c r="Q55" s="88"/>
      <c r="R55" s="90">
        <f t="shared" si="0"/>
        <v>0</v>
      </c>
      <c r="S55" s="85">
        <f t="shared" si="1"/>
        <v>0</v>
      </c>
    </row>
    <row r="56" spans="1:19" ht="39.950000000000003" customHeight="1" thickBot="1" x14ac:dyDescent="0.3">
      <c r="A56" s="73"/>
      <c r="B56" s="70" t="s">
        <v>169</v>
      </c>
      <c r="C56" s="80">
        <v>1144</v>
      </c>
      <c r="D56" s="115">
        <v>207724</v>
      </c>
      <c r="E56" s="87">
        <v>145406.79999999999</v>
      </c>
      <c r="F56" s="88"/>
      <c r="G56" s="88"/>
      <c r="H56" s="88">
        <v>145406.79999999999</v>
      </c>
      <c r="I56" s="94"/>
      <c r="J56" s="88"/>
      <c r="K56" s="88"/>
      <c r="L56" s="88"/>
      <c r="M56" s="88"/>
      <c r="N56" s="88"/>
      <c r="O56" s="88"/>
      <c r="P56" s="88"/>
      <c r="Q56" s="88"/>
      <c r="R56" s="90">
        <f t="shared" si="0"/>
        <v>145406.79999999999</v>
      </c>
      <c r="S56" s="85">
        <f t="shared" si="1"/>
        <v>0</v>
      </c>
    </row>
    <row r="57" spans="1:19" ht="39.950000000000003" customHeight="1" thickBot="1" x14ac:dyDescent="0.3">
      <c r="A57" s="73"/>
      <c r="B57" s="70" t="s">
        <v>170</v>
      </c>
      <c r="C57" s="80">
        <v>1144</v>
      </c>
      <c r="D57" s="86">
        <v>11113200</v>
      </c>
      <c r="E57" s="87">
        <v>7779239.9999999991</v>
      </c>
      <c r="F57" s="88"/>
      <c r="G57" s="88"/>
      <c r="H57" s="88">
        <v>7779239.9999999991</v>
      </c>
      <c r="I57" s="94"/>
      <c r="J57" s="88"/>
      <c r="K57" s="88"/>
      <c r="L57" s="88"/>
      <c r="M57" s="88"/>
      <c r="N57" s="88"/>
      <c r="O57" s="88"/>
      <c r="P57" s="88"/>
      <c r="Q57" s="88"/>
      <c r="R57" s="90">
        <f t="shared" si="0"/>
        <v>7779239.9999999991</v>
      </c>
      <c r="S57" s="85">
        <f t="shared" si="1"/>
        <v>0</v>
      </c>
    </row>
    <row r="58" spans="1:19" ht="36" customHeight="1" thickBot="1" x14ac:dyDescent="0.3">
      <c r="A58" s="73"/>
      <c r="B58" s="70" t="s">
        <v>120</v>
      </c>
      <c r="C58" s="80"/>
      <c r="D58" s="114"/>
      <c r="E58" s="87"/>
      <c r="F58" s="88"/>
      <c r="G58" s="88"/>
      <c r="H58" s="88"/>
      <c r="I58" s="94"/>
      <c r="J58" s="88"/>
      <c r="K58" s="88"/>
      <c r="L58" s="88"/>
      <c r="M58" s="88"/>
      <c r="N58" s="88"/>
      <c r="O58" s="88"/>
      <c r="P58" s="88"/>
      <c r="Q58" s="88"/>
      <c r="R58" s="90">
        <f t="shared" si="0"/>
        <v>0</v>
      </c>
      <c r="S58" s="85">
        <f t="shared" si="1"/>
        <v>0</v>
      </c>
    </row>
    <row r="59" spans="1:19" ht="39.75" hidden="1" customHeight="1" thickBot="1" x14ac:dyDescent="0.3">
      <c r="A59" s="73"/>
      <c r="B59" s="70" t="s">
        <v>121</v>
      </c>
      <c r="C59" s="80"/>
      <c r="D59" s="92"/>
      <c r="E59" s="87"/>
      <c r="F59" s="88"/>
      <c r="G59" s="88"/>
      <c r="H59" s="88"/>
      <c r="I59" s="94"/>
      <c r="J59" s="88"/>
      <c r="K59" s="88"/>
      <c r="L59" s="88"/>
      <c r="M59" s="88"/>
      <c r="N59" s="88"/>
      <c r="O59" s="88"/>
      <c r="P59" s="88"/>
      <c r="Q59" s="88"/>
      <c r="R59" s="90">
        <f t="shared" si="0"/>
        <v>0</v>
      </c>
      <c r="S59" s="85">
        <f t="shared" si="1"/>
        <v>0</v>
      </c>
    </row>
    <row r="60" spans="1:19" ht="39.75" hidden="1" customHeight="1" thickBot="1" x14ac:dyDescent="0.3">
      <c r="A60" s="73"/>
      <c r="B60" s="70" t="s">
        <v>122</v>
      </c>
      <c r="C60" s="80"/>
      <c r="D60" s="92"/>
      <c r="E60" s="87"/>
      <c r="F60" s="88"/>
      <c r="G60" s="88"/>
      <c r="H60" s="88"/>
      <c r="I60" s="94"/>
      <c r="J60" s="88"/>
      <c r="K60" s="88"/>
      <c r="L60" s="88"/>
      <c r="M60" s="88"/>
      <c r="N60" s="88"/>
      <c r="O60" s="88"/>
      <c r="P60" s="88"/>
      <c r="Q60" s="88"/>
      <c r="R60" s="90">
        <f t="shared" si="0"/>
        <v>0</v>
      </c>
      <c r="S60" s="85">
        <f t="shared" si="1"/>
        <v>0</v>
      </c>
    </row>
    <row r="61" spans="1:19" ht="1.5" customHeight="1" thickBot="1" x14ac:dyDescent="0.3">
      <c r="A61" s="73"/>
      <c r="B61" s="70" t="s">
        <v>123</v>
      </c>
      <c r="C61" s="80"/>
      <c r="D61" s="93"/>
      <c r="E61" s="87"/>
      <c r="F61" s="88"/>
      <c r="G61" s="88"/>
      <c r="H61" s="88"/>
      <c r="I61" s="94"/>
      <c r="J61" s="88"/>
      <c r="K61" s="88"/>
      <c r="L61" s="88"/>
      <c r="M61" s="88"/>
      <c r="N61" s="88"/>
      <c r="O61" s="88"/>
      <c r="P61" s="88"/>
      <c r="Q61" s="88"/>
      <c r="R61" s="90">
        <f t="shared" si="0"/>
        <v>0</v>
      </c>
      <c r="S61" s="85">
        <f t="shared" si="1"/>
        <v>0</v>
      </c>
    </row>
    <row r="62" spans="1:19" ht="39.950000000000003" customHeight="1" thickBot="1" x14ac:dyDescent="0.3">
      <c r="A62" s="73"/>
      <c r="B62" s="70" t="s">
        <v>171</v>
      </c>
      <c r="C62" s="80">
        <v>1145</v>
      </c>
      <c r="D62" s="93">
        <v>6113030</v>
      </c>
      <c r="E62" s="87">
        <v>4279121</v>
      </c>
      <c r="F62" s="88"/>
      <c r="G62" s="88"/>
      <c r="H62" s="88">
        <v>4279121</v>
      </c>
      <c r="I62" s="94"/>
      <c r="J62" s="88"/>
      <c r="K62" s="88"/>
      <c r="L62" s="88"/>
      <c r="M62" s="88"/>
      <c r="N62" s="88"/>
      <c r="O62" s="88"/>
      <c r="P62" s="88"/>
      <c r="Q62" s="88"/>
      <c r="R62" s="90">
        <f t="shared" si="0"/>
        <v>4279121</v>
      </c>
      <c r="S62" s="85">
        <f t="shared" si="1"/>
        <v>0</v>
      </c>
    </row>
    <row r="63" spans="1:19" ht="39.950000000000003" customHeight="1" thickBot="1" x14ac:dyDescent="0.3">
      <c r="A63" s="73"/>
      <c r="B63" s="70" t="s">
        <v>73</v>
      </c>
      <c r="C63" s="80">
        <v>1145</v>
      </c>
      <c r="D63" s="93">
        <v>2322021</v>
      </c>
      <c r="E63" s="87">
        <v>1625414.7</v>
      </c>
      <c r="F63" s="88"/>
      <c r="G63" s="88"/>
      <c r="H63" s="88">
        <v>1625414</v>
      </c>
      <c r="I63" s="94"/>
      <c r="J63" s="88"/>
      <c r="K63" s="88"/>
      <c r="L63" s="88"/>
      <c r="M63" s="88"/>
      <c r="N63" s="88"/>
      <c r="O63" s="88"/>
      <c r="P63" s="88"/>
      <c r="Q63" s="88"/>
      <c r="R63" s="90">
        <f t="shared" si="0"/>
        <v>1625414</v>
      </c>
      <c r="S63" s="85">
        <f t="shared" si="1"/>
        <v>0.69999999995343387</v>
      </c>
    </row>
    <row r="64" spans="1:19" ht="39.950000000000003" customHeight="1" thickBot="1" x14ac:dyDescent="0.3">
      <c r="A64" s="73"/>
      <c r="B64" s="70" t="s">
        <v>172</v>
      </c>
      <c r="C64" s="80">
        <v>1145</v>
      </c>
      <c r="D64" s="93">
        <v>9241323</v>
      </c>
      <c r="E64" s="87">
        <v>6468926.0999999996</v>
      </c>
      <c r="F64" s="88"/>
      <c r="G64" s="88"/>
      <c r="H64" s="88">
        <v>6468926</v>
      </c>
      <c r="I64" s="94"/>
      <c r="J64" s="88"/>
      <c r="K64" s="88"/>
      <c r="L64" s="88"/>
      <c r="M64" s="88"/>
      <c r="N64" s="88"/>
      <c r="O64" s="88"/>
      <c r="P64" s="88"/>
      <c r="Q64" s="88"/>
      <c r="R64" s="90"/>
      <c r="S64" s="85"/>
    </row>
    <row r="65" spans="1:19" ht="39.950000000000003" customHeight="1" thickBot="1" x14ac:dyDescent="0.3">
      <c r="A65" s="73"/>
      <c r="B65" s="70" t="s">
        <v>32</v>
      </c>
      <c r="C65" s="80">
        <v>1145</v>
      </c>
      <c r="D65" s="115">
        <v>112528710</v>
      </c>
      <c r="E65" s="87">
        <v>78770097</v>
      </c>
      <c r="F65" s="88"/>
      <c r="G65" s="88"/>
      <c r="H65" s="88">
        <v>78770097</v>
      </c>
      <c r="I65" s="94"/>
      <c r="J65" s="88"/>
      <c r="K65" s="88"/>
      <c r="L65" s="88"/>
      <c r="M65" s="88"/>
      <c r="N65" s="88"/>
      <c r="O65" s="88"/>
      <c r="P65" s="88"/>
      <c r="Q65" s="88"/>
      <c r="R65" s="90">
        <f t="shared" si="0"/>
        <v>78770097</v>
      </c>
      <c r="S65" s="85">
        <f t="shared" si="1"/>
        <v>0</v>
      </c>
    </row>
    <row r="66" spans="1:19" ht="39.950000000000003" customHeight="1" thickBot="1" x14ac:dyDescent="0.3">
      <c r="A66" s="73"/>
      <c r="B66" s="70" t="s">
        <v>33</v>
      </c>
      <c r="C66" s="80">
        <v>1512</v>
      </c>
      <c r="D66" s="114">
        <v>7900975</v>
      </c>
      <c r="E66" s="87">
        <f>+I66</f>
        <v>5530683</v>
      </c>
      <c r="F66" s="88"/>
      <c r="G66" s="88"/>
      <c r="H66" s="88"/>
      <c r="I66" s="94">
        <v>5530683</v>
      </c>
      <c r="J66" s="88"/>
      <c r="K66" s="88"/>
      <c r="L66" s="88"/>
      <c r="M66" s="88"/>
      <c r="N66" s="88"/>
      <c r="O66" s="88"/>
      <c r="P66" s="88"/>
      <c r="Q66" s="88"/>
      <c r="R66" s="90">
        <f t="shared" si="0"/>
        <v>5530683</v>
      </c>
      <c r="S66" s="85">
        <f t="shared" si="1"/>
        <v>0</v>
      </c>
    </row>
    <row r="67" spans="1:19" ht="33.75" customHeight="1" thickBot="1" x14ac:dyDescent="0.3">
      <c r="A67" s="73"/>
      <c r="B67" s="70" t="s">
        <v>125</v>
      </c>
      <c r="C67" s="80"/>
      <c r="D67" s="86"/>
      <c r="E67" s="87"/>
      <c r="F67" s="88"/>
      <c r="G67" s="88"/>
      <c r="H67" s="88"/>
      <c r="I67" s="94"/>
      <c r="J67" s="88"/>
      <c r="K67" s="88"/>
      <c r="L67" s="88"/>
      <c r="M67" s="88"/>
      <c r="N67" s="88"/>
      <c r="O67" s="88"/>
      <c r="P67" s="88"/>
      <c r="Q67" s="88"/>
      <c r="R67" s="90">
        <f t="shared" si="0"/>
        <v>0</v>
      </c>
      <c r="S67" s="85">
        <f t="shared" si="1"/>
        <v>0</v>
      </c>
    </row>
    <row r="68" spans="1:19" ht="39.75" hidden="1" customHeight="1" thickBot="1" x14ac:dyDescent="0.3">
      <c r="A68" s="73"/>
      <c r="B68" s="70" t="s">
        <v>126</v>
      </c>
      <c r="C68" s="80"/>
      <c r="D68" s="86"/>
      <c r="E68" s="87"/>
      <c r="F68" s="88"/>
      <c r="G68" s="88"/>
      <c r="H68" s="88"/>
      <c r="I68" s="94"/>
      <c r="J68" s="88"/>
      <c r="K68" s="88"/>
      <c r="L68" s="88"/>
      <c r="M68" s="88"/>
      <c r="N68" s="88"/>
      <c r="O68" s="88"/>
      <c r="P68" s="88"/>
      <c r="Q68" s="88"/>
      <c r="R68" s="90">
        <f t="shared" si="0"/>
        <v>0</v>
      </c>
      <c r="S68" s="85">
        <f t="shared" si="1"/>
        <v>0</v>
      </c>
    </row>
    <row r="69" spans="1:19" ht="39.75" hidden="1" customHeight="1" thickBot="1" x14ac:dyDescent="0.3">
      <c r="A69" s="73"/>
      <c r="B69" s="70" t="s">
        <v>127</v>
      </c>
      <c r="C69" s="80"/>
      <c r="D69" s="86"/>
      <c r="E69" s="87"/>
      <c r="F69" s="88"/>
      <c r="G69" s="88"/>
      <c r="H69" s="88"/>
      <c r="I69" s="94"/>
      <c r="J69" s="88"/>
      <c r="K69" s="88"/>
      <c r="L69" s="88"/>
      <c r="M69" s="116"/>
      <c r="N69" s="88"/>
      <c r="O69" s="88"/>
      <c r="P69" s="88"/>
      <c r="Q69" s="88"/>
      <c r="R69" s="90">
        <f t="shared" si="0"/>
        <v>0</v>
      </c>
      <c r="S69" s="85">
        <f t="shared" si="1"/>
        <v>0</v>
      </c>
    </row>
    <row r="70" spans="1:19" ht="1.5" hidden="1" customHeight="1" thickBot="1" x14ac:dyDescent="0.3">
      <c r="A70" s="73"/>
      <c r="B70" s="70" t="s">
        <v>128</v>
      </c>
      <c r="C70" s="80"/>
      <c r="D70" s="86"/>
      <c r="E70" s="87"/>
      <c r="F70" s="88"/>
      <c r="G70" s="88"/>
      <c r="H70" s="88"/>
      <c r="I70" s="94"/>
      <c r="J70" s="88"/>
      <c r="K70" s="88"/>
      <c r="L70" s="88"/>
      <c r="M70" s="88"/>
      <c r="N70" s="88"/>
      <c r="O70" s="88"/>
      <c r="P70" s="88"/>
      <c r="Q70" s="88"/>
      <c r="R70" s="90">
        <f t="shared" si="0"/>
        <v>0</v>
      </c>
      <c r="S70" s="85">
        <f t="shared" si="1"/>
        <v>0</v>
      </c>
    </row>
    <row r="71" spans="1:19" ht="39.75" hidden="1" customHeight="1" thickBot="1" x14ac:dyDescent="0.3">
      <c r="A71" s="73"/>
      <c r="B71" s="70" t="s">
        <v>64</v>
      </c>
      <c r="C71" s="80"/>
      <c r="D71" s="86"/>
      <c r="E71" s="87"/>
      <c r="F71" s="88"/>
      <c r="G71" s="88"/>
      <c r="H71" s="88"/>
      <c r="I71" s="94"/>
      <c r="J71" s="88"/>
      <c r="K71" s="88"/>
      <c r="L71" s="88"/>
      <c r="M71" s="88"/>
      <c r="N71" s="88"/>
      <c r="O71" s="88"/>
      <c r="P71" s="88"/>
      <c r="Q71" s="88"/>
      <c r="R71" s="90">
        <f t="shared" si="0"/>
        <v>0</v>
      </c>
      <c r="S71" s="85">
        <f t="shared" si="1"/>
        <v>0</v>
      </c>
    </row>
    <row r="72" spans="1:19" ht="39.950000000000003" customHeight="1" thickBot="1" x14ac:dyDescent="0.3">
      <c r="A72" s="73"/>
      <c r="B72" s="70" t="s">
        <v>34</v>
      </c>
      <c r="C72" s="80">
        <v>1781</v>
      </c>
      <c r="D72" s="86">
        <v>20756766</v>
      </c>
      <c r="E72" s="87"/>
      <c r="F72" s="88"/>
      <c r="G72" s="88"/>
      <c r="H72" s="88"/>
      <c r="I72" s="94"/>
      <c r="J72" s="88"/>
      <c r="K72" s="88"/>
      <c r="L72" s="88"/>
      <c r="M72" s="88"/>
      <c r="N72" s="88"/>
      <c r="O72" s="88"/>
      <c r="P72" s="88"/>
      <c r="Q72" s="88"/>
      <c r="R72" s="90">
        <f t="shared" si="0"/>
        <v>0</v>
      </c>
      <c r="S72" s="85">
        <f t="shared" si="1"/>
        <v>0</v>
      </c>
    </row>
    <row r="73" spans="1:19" ht="39.950000000000003" customHeight="1" thickBot="1" x14ac:dyDescent="0.3">
      <c r="A73" s="73"/>
      <c r="B73" s="70" t="s">
        <v>35</v>
      </c>
      <c r="C73" s="80">
        <v>1141</v>
      </c>
      <c r="D73" s="86">
        <v>29679159</v>
      </c>
      <c r="E73" s="87">
        <v>20770512</v>
      </c>
      <c r="F73" s="88"/>
      <c r="G73" s="88"/>
      <c r="H73" s="88"/>
      <c r="I73" s="94">
        <v>20770512</v>
      </c>
      <c r="J73" s="88"/>
      <c r="K73" s="88"/>
      <c r="L73" s="88"/>
      <c r="M73" s="88"/>
      <c r="N73" s="88"/>
      <c r="O73" s="88"/>
      <c r="P73" s="88"/>
      <c r="Q73" s="88"/>
      <c r="R73" s="90">
        <f t="shared" si="0"/>
        <v>20770512</v>
      </c>
      <c r="S73" s="85">
        <f t="shared" si="1"/>
        <v>0</v>
      </c>
    </row>
    <row r="74" spans="1:19" ht="31.5" customHeight="1" thickBot="1" x14ac:dyDescent="0.3">
      <c r="A74" s="73"/>
      <c r="B74" s="70" t="s">
        <v>129</v>
      </c>
      <c r="C74" s="80"/>
      <c r="D74" s="86"/>
      <c r="E74" s="87"/>
      <c r="F74" s="88"/>
      <c r="G74" s="88"/>
      <c r="H74" s="88"/>
      <c r="I74" s="94"/>
      <c r="J74" s="88"/>
      <c r="K74" s="88"/>
      <c r="L74" s="88"/>
      <c r="M74" s="88"/>
      <c r="N74" s="88"/>
      <c r="O74" s="88"/>
      <c r="P74" s="88"/>
      <c r="Q74" s="88"/>
      <c r="R74" s="90">
        <f t="shared" si="0"/>
        <v>0</v>
      </c>
      <c r="S74" s="85">
        <f t="shared" si="1"/>
        <v>0</v>
      </c>
    </row>
    <row r="75" spans="1:19" ht="39.75" hidden="1" customHeight="1" thickBot="1" x14ac:dyDescent="0.3">
      <c r="A75" s="73"/>
      <c r="B75" s="70" t="s">
        <v>130</v>
      </c>
      <c r="C75" s="80"/>
      <c r="D75" s="86"/>
      <c r="E75" s="87"/>
      <c r="F75" s="88"/>
      <c r="G75" s="88"/>
      <c r="H75" s="88"/>
      <c r="I75" s="94"/>
      <c r="J75" s="88"/>
      <c r="K75" s="88"/>
      <c r="L75" s="88"/>
      <c r="M75" s="88"/>
      <c r="N75" s="88"/>
      <c r="O75" s="88"/>
      <c r="P75" s="88"/>
      <c r="Q75" s="88"/>
      <c r="R75" s="90">
        <f t="shared" si="0"/>
        <v>0</v>
      </c>
      <c r="S75" s="85">
        <f t="shared" si="1"/>
        <v>0</v>
      </c>
    </row>
    <row r="76" spans="1:19" ht="39.950000000000003" customHeight="1" thickBot="1" x14ac:dyDescent="0.3">
      <c r="A76" s="73"/>
      <c r="B76" s="70" t="s">
        <v>36</v>
      </c>
      <c r="C76" s="80">
        <v>2292</v>
      </c>
      <c r="D76" s="86">
        <v>5780098</v>
      </c>
      <c r="E76" s="87"/>
      <c r="F76" s="88"/>
      <c r="G76" s="88"/>
      <c r="H76" s="88"/>
      <c r="I76" s="94"/>
      <c r="J76" s="88"/>
      <c r="K76" s="88"/>
      <c r="L76" s="88"/>
      <c r="M76" s="88"/>
      <c r="N76" s="88"/>
      <c r="O76" s="88"/>
      <c r="P76" s="88"/>
      <c r="Q76" s="88"/>
      <c r="R76" s="90">
        <f t="shared" si="0"/>
        <v>0</v>
      </c>
      <c r="S76" s="85">
        <f t="shared" si="1"/>
        <v>0</v>
      </c>
    </row>
    <row r="77" spans="1:19" ht="33" customHeight="1" thickBot="1" x14ac:dyDescent="0.3">
      <c r="A77" s="73"/>
      <c r="B77" s="70" t="s">
        <v>65</v>
      </c>
      <c r="C77" s="80"/>
      <c r="D77" s="86"/>
      <c r="E77" s="87"/>
      <c r="F77" s="88"/>
      <c r="G77" s="88"/>
      <c r="H77" s="88"/>
      <c r="I77" s="94"/>
      <c r="J77" s="88"/>
      <c r="K77" s="88"/>
      <c r="L77" s="88"/>
      <c r="M77" s="88"/>
      <c r="N77" s="88"/>
      <c r="O77" s="88"/>
      <c r="P77" s="88"/>
      <c r="Q77" s="88"/>
      <c r="R77" s="90">
        <f t="shared" si="0"/>
        <v>0</v>
      </c>
      <c r="S77" s="85">
        <f t="shared" si="1"/>
        <v>0</v>
      </c>
    </row>
    <row r="78" spans="1:19" ht="39.75" hidden="1" customHeight="1" thickBot="1" x14ac:dyDescent="0.3">
      <c r="A78" s="73"/>
      <c r="B78" s="70" t="s">
        <v>131</v>
      </c>
      <c r="C78" s="80"/>
      <c r="D78" s="86"/>
      <c r="E78" s="87"/>
      <c r="F78" s="88"/>
      <c r="G78" s="88"/>
      <c r="H78" s="88"/>
      <c r="I78" s="94"/>
      <c r="J78" s="88"/>
      <c r="K78" s="88"/>
      <c r="L78" s="88"/>
      <c r="M78" s="88"/>
      <c r="N78" s="88"/>
      <c r="O78" s="88"/>
      <c r="P78" s="88"/>
      <c r="Q78" s="88"/>
      <c r="R78" s="90">
        <f t="shared" si="0"/>
        <v>0</v>
      </c>
      <c r="S78" s="85">
        <f t="shared" si="1"/>
        <v>0</v>
      </c>
    </row>
    <row r="79" spans="1:19" ht="39.75" hidden="1" customHeight="1" thickBot="1" x14ac:dyDescent="0.3">
      <c r="A79" s="73"/>
      <c r="B79" s="70" t="s">
        <v>132</v>
      </c>
      <c r="C79" s="80"/>
      <c r="D79" s="86"/>
      <c r="E79" s="87"/>
      <c r="F79" s="88"/>
      <c r="G79" s="88"/>
      <c r="H79" s="88"/>
      <c r="I79" s="94"/>
      <c r="J79" s="88"/>
      <c r="K79" s="88"/>
      <c r="L79" s="88"/>
      <c r="M79" s="88"/>
      <c r="N79" s="88"/>
      <c r="O79" s="88"/>
      <c r="P79" s="88"/>
      <c r="Q79" s="88"/>
      <c r="R79" s="90">
        <f t="shared" si="0"/>
        <v>0</v>
      </c>
      <c r="S79" s="85">
        <f t="shared" si="1"/>
        <v>0</v>
      </c>
    </row>
    <row r="80" spans="1:19" ht="39.950000000000003" customHeight="1" thickBot="1" x14ac:dyDescent="0.3">
      <c r="A80" s="73"/>
      <c r="B80" s="70" t="s">
        <v>66</v>
      </c>
      <c r="C80" s="80">
        <v>1140</v>
      </c>
      <c r="D80" s="86">
        <v>45462297</v>
      </c>
      <c r="E80" s="87">
        <v>31823608</v>
      </c>
      <c r="F80" s="88"/>
      <c r="G80" s="88"/>
      <c r="H80" s="88"/>
      <c r="I80" s="94">
        <v>31823608</v>
      </c>
      <c r="J80" s="88"/>
      <c r="K80" s="88"/>
      <c r="L80" s="88"/>
      <c r="M80" s="88"/>
      <c r="N80" s="88"/>
      <c r="O80" s="88"/>
      <c r="P80" s="88"/>
      <c r="Q80" s="88"/>
      <c r="R80" s="90">
        <f t="shared" si="0"/>
        <v>31823608</v>
      </c>
      <c r="S80" s="85">
        <f t="shared" si="1"/>
        <v>0</v>
      </c>
    </row>
    <row r="81" spans="1:19" ht="39.950000000000003" customHeight="1" thickBot="1" x14ac:dyDescent="0.3">
      <c r="A81" s="73"/>
      <c r="B81" s="70" t="s">
        <v>37</v>
      </c>
      <c r="C81" s="80">
        <v>2293</v>
      </c>
      <c r="D81" s="86">
        <v>30508500</v>
      </c>
      <c r="E81" s="87">
        <v>21355950</v>
      </c>
      <c r="F81" s="88"/>
      <c r="G81" s="88"/>
      <c r="H81" s="88"/>
      <c r="I81" s="94"/>
      <c r="J81" s="88">
        <v>21355950</v>
      </c>
      <c r="K81" s="88"/>
      <c r="L81" s="88"/>
      <c r="M81" s="88"/>
      <c r="N81" s="88"/>
      <c r="O81" s="88"/>
      <c r="P81" s="88"/>
      <c r="Q81" s="88"/>
      <c r="R81" s="90">
        <f t="shared" ref="R81:R112" si="3">SUM(F81:Q81)</f>
        <v>21355950</v>
      </c>
      <c r="S81" s="85">
        <f t="shared" si="1"/>
        <v>0</v>
      </c>
    </row>
    <row r="82" spans="1:19" ht="36.75" customHeight="1" thickBot="1" x14ac:dyDescent="0.3">
      <c r="A82" s="73"/>
      <c r="B82" s="70" t="s">
        <v>38</v>
      </c>
      <c r="C82" s="80"/>
      <c r="D82" s="86"/>
      <c r="E82" s="87"/>
      <c r="F82" s="88"/>
      <c r="G82" s="88"/>
      <c r="H82" s="88"/>
      <c r="I82" s="94"/>
      <c r="J82" s="88"/>
      <c r="K82" s="88"/>
      <c r="L82" s="88"/>
      <c r="M82" s="88"/>
      <c r="N82" s="88"/>
      <c r="O82" s="88"/>
      <c r="P82" s="88"/>
      <c r="Q82" s="88"/>
      <c r="R82" s="90"/>
      <c r="S82" s="85"/>
    </row>
    <row r="83" spans="1:19" ht="39.75" hidden="1" customHeight="1" thickBot="1" x14ac:dyDescent="0.3">
      <c r="A83" s="73"/>
      <c r="B83" s="70" t="s">
        <v>133</v>
      </c>
      <c r="C83" s="80"/>
      <c r="D83" s="86"/>
      <c r="E83" s="87"/>
      <c r="F83" s="88"/>
      <c r="G83" s="88"/>
      <c r="H83" s="88"/>
      <c r="I83" s="94"/>
      <c r="J83" s="88"/>
      <c r="K83" s="88"/>
      <c r="L83" s="88"/>
      <c r="M83" s="88"/>
      <c r="N83" s="88"/>
      <c r="O83" s="88"/>
      <c r="P83" s="88"/>
      <c r="Q83" s="88"/>
      <c r="R83" s="90">
        <f t="shared" si="3"/>
        <v>0</v>
      </c>
      <c r="S83" s="85">
        <f t="shared" ref="S83:S112" si="4">+E83-R83</f>
        <v>0</v>
      </c>
    </row>
    <row r="84" spans="1:19" ht="39.75" hidden="1" customHeight="1" thickBot="1" x14ac:dyDescent="0.3">
      <c r="A84" s="73"/>
      <c r="B84" s="70" t="s">
        <v>134</v>
      </c>
      <c r="C84" s="80"/>
      <c r="D84" s="86"/>
      <c r="E84" s="87"/>
      <c r="F84" s="88"/>
      <c r="G84" s="88"/>
      <c r="H84" s="88"/>
      <c r="I84" s="94"/>
      <c r="J84" s="88"/>
      <c r="K84" s="88"/>
      <c r="L84" s="88"/>
      <c r="M84" s="88"/>
      <c r="N84" s="88"/>
      <c r="O84" s="88"/>
      <c r="P84" s="88"/>
      <c r="Q84" s="88"/>
      <c r="R84" s="90">
        <f t="shared" si="3"/>
        <v>0</v>
      </c>
      <c r="S84" s="85">
        <f t="shared" si="4"/>
        <v>0</v>
      </c>
    </row>
    <row r="85" spans="1:19" ht="39.950000000000003" customHeight="1" thickBot="1" x14ac:dyDescent="0.3">
      <c r="A85" s="73"/>
      <c r="B85" s="70" t="s">
        <v>39</v>
      </c>
      <c r="C85" s="80">
        <v>1782</v>
      </c>
      <c r="D85" s="86">
        <v>200456</v>
      </c>
      <c r="E85" s="87">
        <f>+I85</f>
        <v>200456</v>
      </c>
      <c r="F85" s="88"/>
      <c r="G85" s="88"/>
      <c r="H85" s="88"/>
      <c r="I85" s="94">
        <v>200456</v>
      </c>
      <c r="J85" s="88"/>
      <c r="K85" s="88"/>
      <c r="L85" s="88"/>
      <c r="M85" s="88"/>
      <c r="N85" s="88"/>
      <c r="O85" s="88"/>
      <c r="P85" s="88"/>
      <c r="Q85" s="88"/>
      <c r="R85" s="90">
        <f t="shared" si="3"/>
        <v>200456</v>
      </c>
      <c r="S85" s="85">
        <f t="shared" si="4"/>
        <v>0</v>
      </c>
    </row>
    <row r="86" spans="1:19" ht="33.75" customHeight="1" thickBot="1" x14ac:dyDescent="0.3">
      <c r="A86" s="73"/>
      <c r="B86" s="70" t="s">
        <v>135</v>
      </c>
      <c r="C86" s="80"/>
      <c r="D86" s="86"/>
      <c r="E86" s="87"/>
      <c r="F86" s="88"/>
      <c r="G86" s="88"/>
      <c r="H86" s="88"/>
      <c r="I86" s="94"/>
      <c r="J86" s="88"/>
      <c r="K86" s="88"/>
      <c r="L86" s="88"/>
      <c r="M86" s="88"/>
      <c r="N86" s="88"/>
      <c r="O86" s="88"/>
      <c r="P86" s="88"/>
      <c r="Q86" s="88"/>
      <c r="R86" s="90">
        <f t="shared" si="3"/>
        <v>0</v>
      </c>
      <c r="S86" s="85">
        <f t="shared" si="4"/>
        <v>0</v>
      </c>
    </row>
    <row r="87" spans="1:19" ht="39.75" hidden="1" customHeight="1" thickBot="1" x14ac:dyDescent="0.3">
      <c r="A87" s="73"/>
      <c r="B87" s="70" t="s">
        <v>136</v>
      </c>
      <c r="C87" s="80"/>
      <c r="D87" s="86"/>
      <c r="E87" s="87"/>
      <c r="F87" s="88"/>
      <c r="G87" s="88"/>
      <c r="H87" s="88"/>
      <c r="I87" s="94"/>
      <c r="J87" s="88"/>
      <c r="K87" s="88"/>
      <c r="L87" s="88"/>
      <c r="M87" s="88"/>
      <c r="N87" s="88"/>
      <c r="O87" s="88"/>
      <c r="P87" s="88"/>
      <c r="Q87" s="88"/>
      <c r="R87" s="90">
        <f t="shared" si="3"/>
        <v>0</v>
      </c>
      <c r="S87" s="85">
        <f t="shared" si="4"/>
        <v>0</v>
      </c>
    </row>
    <row r="88" spans="1:19" ht="38.25" hidden="1" customHeight="1" thickBot="1" x14ac:dyDescent="0.3">
      <c r="A88" s="73"/>
      <c r="B88" s="70" t="s">
        <v>137</v>
      </c>
      <c r="C88" s="80"/>
      <c r="D88" s="86"/>
      <c r="E88" s="87"/>
      <c r="F88" s="88"/>
      <c r="G88" s="88"/>
      <c r="H88" s="88"/>
      <c r="I88" s="94"/>
      <c r="J88" s="88"/>
      <c r="K88" s="88"/>
      <c r="L88" s="88"/>
      <c r="M88" s="88"/>
      <c r="N88" s="88"/>
      <c r="O88" s="88"/>
      <c r="P88" s="88"/>
      <c r="Q88" s="88"/>
      <c r="R88" s="90">
        <f t="shared" si="3"/>
        <v>0</v>
      </c>
      <c r="S88" s="85">
        <f t="shared" si="4"/>
        <v>0</v>
      </c>
    </row>
    <row r="89" spans="1:19" ht="39.75" hidden="1" customHeight="1" thickBot="1" x14ac:dyDescent="0.3">
      <c r="A89" s="73"/>
      <c r="B89" s="70" t="s">
        <v>138</v>
      </c>
      <c r="C89" s="80"/>
      <c r="D89" s="86"/>
      <c r="E89" s="87"/>
      <c r="F89" s="88"/>
      <c r="G89" s="88"/>
      <c r="H89" s="88"/>
      <c r="I89" s="94"/>
      <c r="J89" s="88"/>
      <c r="K89" s="88"/>
      <c r="L89" s="88"/>
      <c r="M89" s="88"/>
      <c r="N89" s="88"/>
      <c r="O89" s="88"/>
      <c r="P89" s="88"/>
      <c r="Q89" s="88"/>
      <c r="R89" s="90">
        <f t="shared" si="3"/>
        <v>0</v>
      </c>
      <c r="S89" s="85">
        <f t="shared" si="4"/>
        <v>0</v>
      </c>
    </row>
    <row r="90" spans="1:19" ht="39.950000000000003" customHeight="1" thickBot="1" x14ac:dyDescent="0.3">
      <c r="A90" s="73"/>
      <c r="B90" s="70" t="s">
        <v>40</v>
      </c>
      <c r="C90" s="80">
        <v>1146</v>
      </c>
      <c r="D90" s="86">
        <v>20963886</v>
      </c>
      <c r="E90" s="87">
        <v>14674720</v>
      </c>
      <c r="F90" s="88"/>
      <c r="G90" s="88"/>
      <c r="H90" s="88">
        <v>14674720</v>
      </c>
      <c r="I90" s="94"/>
      <c r="J90" s="88"/>
      <c r="K90" s="88"/>
      <c r="L90" s="88"/>
      <c r="M90" s="88"/>
      <c r="N90" s="88"/>
      <c r="O90" s="88"/>
      <c r="P90" s="88"/>
      <c r="Q90" s="88"/>
      <c r="R90" s="90">
        <f t="shared" si="3"/>
        <v>14674720</v>
      </c>
      <c r="S90" s="85">
        <f t="shared" si="4"/>
        <v>0</v>
      </c>
    </row>
    <row r="91" spans="1:19" ht="39.950000000000003" customHeight="1" thickBot="1" x14ac:dyDescent="0.3">
      <c r="A91" s="73"/>
      <c r="B91" s="70" t="s">
        <v>173</v>
      </c>
      <c r="C91" s="80">
        <v>3144</v>
      </c>
      <c r="D91" s="86">
        <v>4224455</v>
      </c>
      <c r="E91" s="87"/>
      <c r="F91" s="88"/>
      <c r="G91" s="88"/>
      <c r="H91" s="88"/>
      <c r="I91" s="94"/>
      <c r="J91" s="88"/>
      <c r="K91" s="88"/>
      <c r="L91" s="88"/>
      <c r="M91" s="88"/>
      <c r="N91" s="88"/>
      <c r="O91" s="88"/>
      <c r="P91" s="88"/>
      <c r="Q91" s="88"/>
      <c r="R91" s="90">
        <f t="shared" si="3"/>
        <v>0</v>
      </c>
      <c r="S91" s="85">
        <f t="shared" si="4"/>
        <v>0</v>
      </c>
    </row>
    <row r="92" spans="1:19" ht="36.75" customHeight="1" thickBot="1" x14ac:dyDescent="0.3">
      <c r="A92" s="73"/>
      <c r="B92" s="70" t="s">
        <v>140</v>
      </c>
      <c r="C92" s="80"/>
      <c r="D92" s="86"/>
      <c r="E92" s="87"/>
      <c r="F92" s="88"/>
      <c r="G92" s="88"/>
      <c r="H92" s="88"/>
      <c r="I92" s="94"/>
      <c r="J92" s="88"/>
      <c r="K92" s="88"/>
      <c r="L92" s="88"/>
      <c r="M92" s="88"/>
      <c r="N92" s="88"/>
      <c r="O92" s="88"/>
      <c r="P92" s="88"/>
      <c r="Q92" s="88"/>
      <c r="R92" s="90">
        <f t="shared" si="3"/>
        <v>0</v>
      </c>
      <c r="S92" s="85">
        <f t="shared" si="4"/>
        <v>0</v>
      </c>
    </row>
    <row r="93" spans="1:19" ht="39.75" hidden="1" customHeight="1" thickBot="1" x14ac:dyDescent="0.3">
      <c r="A93" s="73"/>
      <c r="B93" s="70" t="s">
        <v>141</v>
      </c>
      <c r="C93" s="80"/>
      <c r="D93" s="86"/>
      <c r="E93" s="87"/>
      <c r="F93" s="88"/>
      <c r="G93" s="88"/>
      <c r="H93" s="88"/>
      <c r="I93" s="94"/>
      <c r="J93" s="88"/>
      <c r="K93" s="88"/>
      <c r="L93" s="88"/>
      <c r="M93" s="88"/>
      <c r="N93" s="88"/>
      <c r="O93" s="88"/>
      <c r="P93" s="88"/>
      <c r="Q93" s="88"/>
      <c r="R93" s="90">
        <f t="shared" si="3"/>
        <v>0</v>
      </c>
      <c r="S93" s="85">
        <f t="shared" si="4"/>
        <v>0</v>
      </c>
    </row>
    <row r="94" spans="1:19" ht="0.75" customHeight="1" thickBot="1" x14ac:dyDescent="0.3">
      <c r="A94" s="73"/>
      <c r="B94" s="70" t="s">
        <v>142</v>
      </c>
      <c r="C94" s="80"/>
      <c r="D94" s="117"/>
      <c r="E94" s="87"/>
      <c r="F94" s="88"/>
      <c r="G94" s="88"/>
      <c r="H94" s="88"/>
      <c r="I94" s="94"/>
      <c r="J94" s="88"/>
      <c r="K94" s="88"/>
      <c r="L94" s="88"/>
      <c r="M94" s="88"/>
      <c r="N94" s="88"/>
      <c r="O94" s="88"/>
      <c r="P94" s="88"/>
      <c r="Q94" s="88"/>
      <c r="R94" s="90">
        <f t="shared" si="3"/>
        <v>0</v>
      </c>
      <c r="S94" s="85">
        <f t="shared" si="4"/>
        <v>0</v>
      </c>
    </row>
    <row r="95" spans="1:19" ht="36" hidden="1" customHeight="1" thickBot="1" x14ac:dyDescent="0.3">
      <c r="A95" s="73"/>
      <c r="B95" s="70" t="s">
        <v>143</v>
      </c>
      <c r="C95" s="80"/>
      <c r="D95" s="86"/>
      <c r="E95" s="87"/>
      <c r="F95" s="88"/>
      <c r="G95" s="88"/>
      <c r="H95" s="88"/>
      <c r="I95" s="94"/>
      <c r="J95" s="88"/>
      <c r="K95" s="88"/>
      <c r="L95" s="88"/>
      <c r="M95" s="88"/>
      <c r="N95" s="88"/>
      <c r="O95" s="88"/>
      <c r="P95" s="88"/>
      <c r="Q95" s="88"/>
      <c r="R95" s="90">
        <f t="shared" si="3"/>
        <v>0</v>
      </c>
      <c r="S95" s="85">
        <f t="shared" si="4"/>
        <v>0</v>
      </c>
    </row>
    <row r="96" spans="1:19" ht="39.75" hidden="1" customHeight="1" thickBot="1" x14ac:dyDescent="0.3">
      <c r="A96" s="73"/>
      <c r="B96" s="70" t="s">
        <v>144</v>
      </c>
      <c r="C96" s="80"/>
      <c r="D96" s="86"/>
      <c r="E96" s="87"/>
      <c r="F96" s="88"/>
      <c r="G96" s="88"/>
      <c r="H96" s="88"/>
      <c r="I96" s="94"/>
      <c r="J96" s="88"/>
      <c r="K96" s="88"/>
      <c r="L96" s="88"/>
      <c r="M96" s="88"/>
      <c r="N96" s="88"/>
      <c r="O96" s="88"/>
      <c r="P96" s="88"/>
      <c r="Q96" s="88"/>
      <c r="R96" s="90">
        <f t="shared" si="3"/>
        <v>0</v>
      </c>
      <c r="S96" s="85">
        <f t="shared" si="4"/>
        <v>0</v>
      </c>
    </row>
    <row r="97" spans="1:19" ht="39.950000000000003" customHeight="1" thickBot="1" x14ac:dyDescent="0.3">
      <c r="A97" s="73"/>
      <c r="B97" s="70" t="s">
        <v>41</v>
      </c>
      <c r="C97" s="80">
        <v>1549</v>
      </c>
      <c r="D97" s="86">
        <v>51886062</v>
      </c>
      <c r="E97" s="87">
        <f>+I97</f>
        <v>36320243</v>
      </c>
      <c r="F97" s="88"/>
      <c r="G97" s="88"/>
      <c r="H97" s="88"/>
      <c r="I97" s="94">
        <v>36320243</v>
      </c>
      <c r="J97" s="88"/>
      <c r="K97" s="88"/>
      <c r="L97" s="88"/>
      <c r="M97" s="88"/>
      <c r="N97" s="88"/>
      <c r="O97" s="88"/>
      <c r="P97" s="88"/>
      <c r="Q97" s="88"/>
      <c r="R97" s="90">
        <f t="shared" si="3"/>
        <v>36320243</v>
      </c>
      <c r="S97" s="85">
        <f t="shared" si="4"/>
        <v>0</v>
      </c>
    </row>
    <row r="98" spans="1:19" ht="39.950000000000003" customHeight="1" thickBot="1" x14ac:dyDescent="0.3">
      <c r="A98" s="73"/>
      <c r="B98" s="70" t="s">
        <v>145</v>
      </c>
      <c r="C98" s="80"/>
      <c r="D98" s="86"/>
      <c r="E98" s="87"/>
      <c r="F98" s="88"/>
      <c r="G98" s="88"/>
      <c r="H98" s="88"/>
      <c r="I98" s="94"/>
      <c r="J98" s="88"/>
      <c r="K98" s="88"/>
      <c r="L98" s="88"/>
      <c r="M98" s="88"/>
      <c r="N98" s="88"/>
      <c r="O98" s="88"/>
      <c r="P98" s="88"/>
      <c r="Q98" s="88"/>
      <c r="R98" s="90">
        <f t="shared" si="3"/>
        <v>0</v>
      </c>
      <c r="S98" s="85">
        <f t="shared" si="4"/>
        <v>0</v>
      </c>
    </row>
    <row r="99" spans="1:19" ht="39.950000000000003" customHeight="1" thickBot="1" x14ac:dyDescent="0.3">
      <c r="A99" s="73"/>
      <c r="B99" s="70" t="s">
        <v>146</v>
      </c>
      <c r="C99" s="80"/>
      <c r="D99" s="86"/>
      <c r="E99" s="87"/>
      <c r="F99" s="88"/>
      <c r="G99" s="88"/>
      <c r="H99" s="88"/>
      <c r="I99" s="94"/>
      <c r="J99" s="88"/>
      <c r="K99" s="88"/>
      <c r="L99" s="88"/>
      <c r="M99" s="88"/>
      <c r="N99" s="88"/>
      <c r="O99" s="88"/>
      <c r="P99" s="88"/>
      <c r="Q99" s="88"/>
      <c r="R99" s="90">
        <f t="shared" si="3"/>
        <v>0</v>
      </c>
      <c r="S99" s="85">
        <f t="shared" si="4"/>
        <v>0</v>
      </c>
    </row>
    <row r="100" spans="1:19" ht="39.950000000000003" customHeight="1" thickBot="1" x14ac:dyDescent="0.3">
      <c r="A100" s="73"/>
      <c r="B100" s="70" t="s">
        <v>42</v>
      </c>
      <c r="C100" s="80">
        <v>1362</v>
      </c>
      <c r="D100" s="86">
        <v>7238000</v>
      </c>
      <c r="E100" s="87">
        <v>5066600</v>
      </c>
      <c r="F100" s="88"/>
      <c r="G100" s="88"/>
      <c r="H100" s="88">
        <v>5066600</v>
      </c>
      <c r="I100" s="94"/>
      <c r="J100" s="88"/>
      <c r="K100" s="88"/>
      <c r="L100" s="88"/>
      <c r="M100" s="88"/>
      <c r="N100" s="88"/>
      <c r="O100" s="88"/>
      <c r="P100" s="88"/>
      <c r="Q100" s="88"/>
      <c r="R100" s="90">
        <f t="shared" si="3"/>
        <v>5066600</v>
      </c>
      <c r="S100" s="85">
        <f t="shared" si="4"/>
        <v>0</v>
      </c>
    </row>
    <row r="101" spans="1:19" ht="29.25" customHeight="1" thickBot="1" x14ac:dyDescent="0.3">
      <c r="A101" s="73"/>
      <c r="B101" s="70" t="s">
        <v>147</v>
      </c>
      <c r="C101" s="80"/>
      <c r="D101" s="86"/>
      <c r="E101" s="87"/>
      <c r="F101" s="88"/>
      <c r="G101" s="88"/>
      <c r="H101" s="88"/>
      <c r="I101" s="94"/>
      <c r="J101" s="88"/>
      <c r="K101" s="88"/>
      <c r="L101" s="88"/>
      <c r="M101" s="88"/>
      <c r="N101" s="88"/>
      <c r="O101" s="88"/>
      <c r="P101" s="88"/>
      <c r="Q101" s="88"/>
      <c r="R101" s="90">
        <f t="shared" si="3"/>
        <v>0</v>
      </c>
      <c r="S101" s="85">
        <f t="shared" si="4"/>
        <v>0</v>
      </c>
    </row>
    <row r="102" spans="1:19" ht="39.75" hidden="1" customHeight="1" thickBot="1" x14ac:dyDescent="0.3">
      <c r="A102" s="73"/>
      <c r="B102" s="70" t="s">
        <v>148</v>
      </c>
      <c r="C102" s="80"/>
      <c r="D102" s="86"/>
      <c r="E102" s="87"/>
      <c r="F102" s="88"/>
      <c r="G102" s="88"/>
      <c r="H102" s="88"/>
      <c r="I102" s="94"/>
      <c r="J102" s="88"/>
      <c r="K102" s="88"/>
      <c r="L102" s="88"/>
      <c r="M102" s="88"/>
      <c r="N102" s="88"/>
      <c r="O102" s="88"/>
      <c r="P102" s="88"/>
      <c r="Q102" s="88"/>
      <c r="R102" s="90">
        <f t="shared" si="3"/>
        <v>0</v>
      </c>
      <c r="S102" s="85">
        <f t="shared" si="4"/>
        <v>0</v>
      </c>
    </row>
    <row r="103" spans="1:19" ht="39.75" hidden="1" customHeight="1" thickBot="1" x14ac:dyDescent="0.3">
      <c r="A103" s="73"/>
      <c r="B103" s="70" t="s">
        <v>149</v>
      </c>
      <c r="C103" s="80"/>
      <c r="D103" s="86"/>
      <c r="E103" s="87"/>
      <c r="F103" s="88"/>
      <c r="G103" s="88"/>
      <c r="H103" s="88"/>
      <c r="I103" s="94"/>
      <c r="J103" s="88"/>
      <c r="K103" s="88"/>
      <c r="L103" s="88"/>
      <c r="M103" s="88"/>
      <c r="N103" s="88"/>
      <c r="O103" s="88"/>
      <c r="P103" s="88"/>
      <c r="Q103" s="88"/>
      <c r="R103" s="90">
        <f t="shared" si="3"/>
        <v>0</v>
      </c>
      <c r="S103" s="85">
        <f t="shared" si="4"/>
        <v>0</v>
      </c>
    </row>
    <row r="104" spans="1:19" ht="1.5" hidden="1" customHeight="1" thickBot="1" x14ac:dyDescent="0.3">
      <c r="A104" s="73"/>
      <c r="B104" s="70" t="s">
        <v>150</v>
      </c>
      <c r="C104" s="80"/>
      <c r="D104" s="86"/>
      <c r="E104" s="87"/>
      <c r="F104" s="88"/>
      <c r="G104" s="88"/>
      <c r="H104" s="88"/>
      <c r="I104" s="94"/>
      <c r="J104" s="88"/>
      <c r="K104" s="88"/>
      <c r="L104" s="88"/>
      <c r="M104" s="88"/>
      <c r="N104" s="88"/>
      <c r="O104" s="88"/>
      <c r="P104" s="88"/>
      <c r="Q104" s="88"/>
      <c r="R104" s="90">
        <f t="shared" si="3"/>
        <v>0</v>
      </c>
      <c r="S104" s="85">
        <f t="shared" si="4"/>
        <v>0</v>
      </c>
    </row>
    <row r="105" spans="1:19" ht="39.75" hidden="1" customHeight="1" thickBot="1" x14ac:dyDescent="0.3">
      <c r="A105" s="73"/>
      <c r="B105" s="70" t="s">
        <v>68</v>
      </c>
      <c r="C105" s="80"/>
      <c r="D105" s="86"/>
      <c r="E105" s="87"/>
      <c r="F105" s="88"/>
      <c r="G105" s="88"/>
      <c r="H105" s="88"/>
      <c r="I105" s="94"/>
      <c r="J105" s="88"/>
      <c r="K105" s="88"/>
      <c r="L105" s="88"/>
      <c r="M105" s="88"/>
      <c r="N105" s="88"/>
      <c r="O105" s="88"/>
      <c r="P105" s="88"/>
      <c r="Q105" s="88"/>
      <c r="R105" s="90">
        <f t="shared" si="3"/>
        <v>0</v>
      </c>
      <c r="S105" s="85">
        <f t="shared" si="4"/>
        <v>0</v>
      </c>
    </row>
    <row r="106" spans="1:19" ht="4.5" hidden="1" customHeight="1" thickBot="1" x14ac:dyDescent="0.3">
      <c r="A106" s="73"/>
      <c r="B106" s="70" t="s">
        <v>69</v>
      </c>
      <c r="C106" s="80"/>
      <c r="D106" s="86"/>
      <c r="E106" s="87"/>
      <c r="F106" s="88"/>
      <c r="G106" s="88"/>
      <c r="H106" s="88"/>
      <c r="I106" s="94"/>
      <c r="J106" s="88"/>
      <c r="K106" s="88"/>
      <c r="L106" s="88"/>
      <c r="M106" s="88"/>
      <c r="N106" s="88"/>
      <c r="O106" s="88"/>
      <c r="P106" s="88"/>
      <c r="Q106" s="88"/>
      <c r="R106" s="90"/>
      <c r="S106" s="85"/>
    </row>
    <row r="107" spans="1:19" ht="39.950000000000003" customHeight="1" thickBot="1" x14ac:dyDescent="0.3">
      <c r="A107" s="73"/>
      <c r="B107" s="70" t="s">
        <v>43</v>
      </c>
      <c r="C107" s="80">
        <v>1147</v>
      </c>
      <c r="D107" s="86">
        <v>114318759</v>
      </c>
      <c r="E107" s="87">
        <v>80023131</v>
      </c>
      <c r="F107" s="88"/>
      <c r="G107" s="88"/>
      <c r="H107" s="88">
        <v>80023131</v>
      </c>
      <c r="I107" s="94"/>
      <c r="J107" s="88"/>
      <c r="K107" s="88"/>
      <c r="L107" s="88"/>
      <c r="M107" s="88"/>
      <c r="N107" s="88"/>
      <c r="O107" s="88"/>
      <c r="P107" s="88"/>
      <c r="Q107" s="88"/>
      <c r="R107" s="90">
        <f t="shared" si="3"/>
        <v>80023131</v>
      </c>
      <c r="S107" s="85">
        <f t="shared" si="4"/>
        <v>0</v>
      </c>
    </row>
    <row r="108" spans="1:19" ht="39.950000000000003" customHeight="1" thickBot="1" x14ac:dyDescent="0.3">
      <c r="A108" s="73"/>
      <c r="B108" s="70" t="s">
        <v>44</v>
      </c>
      <c r="C108" s="80"/>
      <c r="D108" s="86"/>
      <c r="E108" s="87"/>
      <c r="F108" s="88"/>
      <c r="G108" s="88"/>
      <c r="H108" s="88"/>
      <c r="I108" s="94"/>
      <c r="J108" s="88"/>
      <c r="K108" s="88"/>
      <c r="L108" s="88"/>
      <c r="M108" s="88"/>
      <c r="N108" s="88"/>
      <c r="O108" s="88"/>
      <c r="P108" s="88"/>
      <c r="Q108" s="88"/>
      <c r="R108" s="90"/>
      <c r="S108" s="85"/>
    </row>
    <row r="109" spans="1:19" ht="39.950000000000003" customHeight="1" thickBot="1" x14ac:dyDescent="0.3">
      <c r="A109" s="73"/>
      <c r="B109" s="70" t="s">
        <v>84</v>
      </c>
      <c r="C109" s="80">
        <v>2126</v>
      </c>
      <c r="D109" s="86">
        <v>16010040</v>
      </c>
      <c r="E109" s="87">
        <f>+I109</f>
        <v>11207028</v>
      </c>
      <c r="F109" s="88"/>
      <c r="G109" s="88"/>
      <c r="H109" s="88"/>
      <c r="I109" s="94">
        <v>11207028</v>
      </c>
      <c r="J109" s="88"/>
      <c r="K109" s="88"/>
      <c r="L109" s="88"/>
      <c r="M109" s="88"/>
      <c r="N109" s="88"/>
      <c r="O109" s="88"/>
      <c r="P109" s="88"/>
      <c r="Q109" s="88"/>
      <c r="R109" s="90">
        <f t="shared" si="3"/>
        <v>11207028</v>
      </c>
      <c r="S109" s="85">
        <f t="shared" si="4"/>
        <v>0</v>
      </c>
    </row>
    <row r="110" spans="1:19" ht="39.950000000000003" customHeight="1" thickBot="1" x14ac:dyDescent="0.3">
      <c r="A110" s="73"/>
      <c r="B110" s="70" t="s">
        <v>151</v>
      </c>
      <c r="C110" s="80" t="s">
        <v>23</v>
      </c>
      <c r="D110" s="86"/>
      <c r="E110" s="87"/>
      <c r="F110" s="88"/>
      <c r="G110" s="88"/>
      <c r="H110" s="88"/>
      <c r="I110" s="94"/>
      <c r="J110" s="88"/>
      <c r="K110" s="88"/>
      <c r="L110" s="88"/>
      <c r="M110" s="88"/>
      <c r="N110" s="88"/>
      <c r="O110" s="88"/>
      <c r="P110" s="88"/>
      <c r="Q110" s="88"/>
      <c r="R110" s="90">
        <f t="shared" si="3"/>
        <v>0</v>
      </c>
      <c r="S110" s="85">
        <f t="shared" si="4"/>
        <v>0</v>
      </c>
    </row>
    <row r="111" spans="1:19" ht="39.950000000000003" customHeight="1" thickBot="1" x14ac:dyDescent="0.3">
      <c r="A111" s="73"/>
      <c r="B111" s="70" t="s">
        <v>152</v>
      </c>
      <c r="C111" s="80" t="s">
        <v>23</v>
      </c>
      <c r="D111" s="86"/>
      <c r="E111" s="87"/>
      <c r="F111" s="88"/>
      <c r="G111" s="88"/>
      <c r="H111" s="88"/>
      <c r="I111" s="94"/>
      <c r="J111" s="88"/>
      <c r="K111" s="88"/>
      <c r="L111" s="88"/>
      <c r="M111" s="88"/>
      <c r="N111" s="88"/>
      <c r="O111" s="88"/>
      <c r="P111" s="88"/>
      <c r="Q111" s="88"/>
      <c r="R111" s="90">
        <f t="shared" si="3"/>
        <v>0</v>
      </c>
      <c r="S111" s="85">
        <f t="shared" si="4"/>
        <v>0</v>
      </c>
    </row>
    <row r="112" spans="1:19" ht="39.950000000000003" customHeight="1" thickBot="1" x14ac:dyDescent="0.3">
      <c r="A112" s="73"/>
      <c r="B112" s="70" t="s">
        <v>45</v>
      </c>
      <c r="C112" s="80" t="s">
        <v>23</v>
      </c>
      <c r="D112" s="86"/>
      <c r="E112" s="87">
        <f>+I112</f>
        <v>65336857</v>
      </c>
      <c r="F112" s="88"/>
      <c r="G112" s="88"/>
      <c r="H112" s="88"/>
      <c r="I112" s="94">
        <f>30313943+35022914</f>
        <v>65336857</v>
      </c>
      <c r="J112" s="88"/>
      <c r="K112" s="88"/>
      <c r="L112" s="88"/>
      <c r="M112" s="88"/>
      <c r="N112" s="88"/>
      <c r="O112" s="88"/>
      <c r="P112" s="88"/>
      <c r="Q112" s="88"/>
      <c r="R112" s="90">
        <f t="shared" si="3"/>
        <v>65336857</v>
      </c>
      <c r="S112" s="85">
        <f t="shared" si="4"/>
        <v>0</v>
      </c>
    </row>
    <row r="113" spans="1:19" ht="1.5" hidden="1" customHeight="1" thickBot="1" x14ac:dyDescent="0.3">
      <c r="A113" s="73"/>
      <c r="B113" s="70" t="s">
        <v>153</v>
      </c>
      <c r="C113" s="80"/>
      <c r="D113" s="86"/>
      <c r="E113" s="87"/>
      <c r="F113" s="88"/>
      <c r="G113" s="88"/>
      <c r="H113" s="88"/>
      <c r="I113" s="89"/>
      <c r="J113" s="88"/>
      <c r="K113" s="88"/>
      <c r="L113" s="88"/>
      <c r="M113" s="88"/>
      <c r="N113" s="88"/>
      <c r="O113" s="88"/>
      <c r="P113" s="88"/>
      <c r="Q113" s="88"/>
      <c r="R113" s="90"/>
      <c r="S113" s="90"/>
    </row>
    <row r="114" spans="1:19" ht="39.75" hidden="1" customHeight="1" thickBot="1" x14ac:dyDescent="0.3">
      <c r="A114" s="73"/>
      <c r="B114" s="70" t="s">
        <v>154</v>
      </c>
      <c r="C114" s="80"/>
      <c r="D114" s="86"/>
      <c r="E114" s="87"/>
      <c r="F114" s="88"/>
      <c r="G114" s="88"/>
      <c r="H114" s="88"/>
      <c r="I114" s="89"/>
      <c r="J114" s="88"/>
      <c r="K114" s="88"/>
      <c r="L114" s="88"/>
      <c r="M114" s="88"/>
      <c r="N114" s="88"/>
      <c r="O114" s="88"/>
      <c r="P114" s="88"/>
      <c r="Q114" s="88"/>
      <c r="R114" s="90"/>
      <c r="S114" s="90"/>
    </row>
    <row r="115" spans="1:19" ht="35.25" customHeight="1" thickBot="1" x14ac:dyDescent="0.3">
      <c r="A115" s="73"/>
      <c r="B115" s="70" t="s">
        <v>155</v>
      </c>
      <c r="C115" s="80"/>
      <c r="D115" s="86"/>
      <c r="E115" s="87"/>
      <c r="F115" s="88"/>
      <c r="G115" s="88"/>
      <c r="H115" s="88"/>
      <c r="I115" s="89"/>
      <c r="J115" s="88"/>
      <c r="K115" s="88"/>
      <c r="L115" s="88"/>
      <c r="M115" s="88"/>
      <c r="N115" s="88"/>
      <c r="O115" s="88"/>
      <c r="P115" s="88"/>
      <c r="Q115" s="88"/>
      <c r="R115" s="90"/>
      <c r="S115" s="90"/>
    </row>
    <row r="116" spans="1:19" ht="39.75" hidden="1" customHeight="1" thickBot="1" x14ac:dyDescent="0.3">
      <c r="A116" s="73"/>
      <c r="B116" s="70" t="s">
        <v>156</v>
      </c>
      <c r="C116" s="80"/>
      <c r="D116" s="86"/>
      <c r="E116" s="87"/>
      <c r="F116" s="88"/>
      <c r="G116" s="88"/>
      <c r="H116" s="88"/>
      <c r="I116" s="89"/>
      <c r="J116" s="88"/>
      <c r="K116" s="88"/>
      <c r="L116" s="88"/>
      <c r="M116" s="88"/>
      <c r="N116" s="88"/>
      <c r="O116" s="88"/>
      <c r="P116" s="88"/>
      <c r="Q116" s="88"/>
      <c r="R116" s="90"/>
      <c r="S116" s="90"/>
    </row>
    <row r="117" spans="1:19" ht="38.25" hidden="1" customHeight="1" thickBot="1" x14ac:dyDescent="0.3">
      <c r="A117" s="73"/>
      <c r="B117" s="70" t="s">
        <v>157</v>
      </c>
      <c r="C117" s="80"/>
      <c r="D117" s="86"/>
      <c r="E117" s="87"/>
      <c r="F117" s="88"/>
      <c r="G117" s="88"/>
      <c r="H117" s="88"/>
      <c r="I117" s="89"/>
      <c r="J117" s="88"/>
      <c r="K117" s="88"/>
      <c r="L117" s="88"/>
      <c r="M117" s="88"/>
      <c r="N117" s="88"/>
      <c r="O117" s="88"/>
      <c r="P117" s="88"/>
      <c r="Q117" s="88"/>
      <c r="R117" s="90"/>
      <c r="S117" s="90"/>
    </row>
    <row r="118" spans="1:19" ht="39.75" hidden="1" customHeight="1" thickBot="1" x14ac:dyDescent="0.3">
      <c r="A118" s="73"/>
      <c r="B118" s="70" t="s">
        <v>158</v>
      </c>
      <c r="C118" s="80"/>
      <c r="D118" s="86"/>
      <c r="E118" s="87"/>
      <c r="F118" s="88"/>
      <c r="G118" s="88"/>
      <c r="H118" s="88"/>
      <c r="I118" s="89"/>
      <c r="J118" s="88"/>
      <c r="K118" s="88"/>
      <c r="L118" s="88"/>
      <c r="M118" s="88"/>
      <c r="N118" s="88"/>
      <c r="O118" s="88"/>
      <c r="P118" s="88"/>
      <c r="Q118" s="88"/>
      <c r="R118" s="90"/>
      <c r="S118" s="90"/>
    </row>
    <row r="119" spans="1:19" ht="39.950000000000003" customHeight="1" thickBot="1" x14ac:dyDescent="0.3">
      <c r="A119" s="73"/>
      <c r="B119" s="70" t="s">
        <v>159</v>
      </c>
      <c r="C119" s="80"/>
      <c r="D119" s="86"/>
      <c r="E119" s="87"/>
      <c r="F119" s="88"/>
      <c r="G119" s="88"/>
      <c r="H119" s="88"/>
      <c r="I119" s="89"/>
      <c r="J119" s="88"/>
      <c r="K119" s="88"/>
      <c r="L119" s="88"/>
      <c r="M119" s="88"/>
      <c r="N119" s="88"/>
      <c r="O119" s="88"/>
      <c r="P119" s="88"/>
      <c r="Q119" s="88"/>
      <c r="R119" s="90"/>
      <c r="S119" s="90"/>
    </row>
    <row r="120" spans="1:19" ht="19.5" hidden="1" customHeight="1" thickBot="1" x14ac:dyDescent="0.3">
      <c r="A120" s="73"/>
      <c r="B120" s="70" t="s">
        <v>160</v>
      </c>
      <c r="C120" s="80"/>
      <c r="D120" s="86"/>
      <c r="E120" s="87"/>
      <c r="F120" s="88"/>
      <c r="G120" s="88"/>
      <c r="H120" s="88"/>
      <c r="I120" s="89"/>
      <c r="J120" s="88"/>
      <c r="K120" s="88"/>
      <c r="L120" s="88"/>
      <c r="M120" s="88"/>
      <c r="N120" s="88"/>
      <c r="O120" s="88"/>
      <c r="P120" s="88"/>
      <c r="Q120" s="88"/>
      <c r="R120" s="90"/>
      <c r="S120" s="90"/>
    </row>
    <row r="121" spans="1:19" ht="39.75" hidden="1" customHeight="1" thickBot="1" x14ac:dyDescent="0.3">
      <c r="A121" s="73"/>
      <c r="B121" s="70" t="s">
        <v>161</v>
      </c>
      <c r="C121" s="80"/>
      <c r="D121" s="86"/>
      <c r="E121" s="87"/>
      <c r="F121" s="88"/>
      <c r="G121" s="88"/>
      <c r="H121" s="88"/>
      <c r="I121" s="89"/>
      <c r="J121" s="88"/>
      <c r="K121" s="88"/>
      <c r="L121" s="88"/>
      <c r="M121" s="88"/>
      <c r="N121" s="88"/>
      <c r="O121" s="88"/>
      <c r="P121" s="88"/>
      <c r="Q121" s="88"/>
      <c r="R121" s="90"/>
      <c r="S121" s="90"/>
    </row>
    <row r="122" spans="1:19" ht="39.75" hidden="1" customHeight="1" thickBot="1" x14ac:dyDescent="0.3">
      <c r="A122" s="73"/>
      <c r="B122" s="70" t="s">
        <v>162</v>
      </c>
      <c r="C122" s="80"/>
      <c r="D122" s="86"/>
      <c r="E122" s="87"/>
      <c r="F122" s="88"/>
      <c r="G122" s="88"/>
      <c r="H122" s="88"/>
      <c r="I122" s="89"/>
      <c r="J122" s="88"/>
      <c r="K122" s="88"/>
      <c r="L122" s="88"/>
      <c r="M122" s="88"/>
      <c r="N122" s="88"/>
      <c r="O122" s="88"/>
      <c r="P122" s="88"/>
      <c r="Q122" s="88"/>
      <c r="R122" s="90"/>
      <c r="S122" s="90"/>
    </row>
    <row r="123" spans="1:19" ht="39.75" hidden="1" customHeight="1" thickBot="1" x14ac:dyDescent="0.3">
      <c r="A123" s="73"/>
      <c r="B123" s="70" t="s">
        <v>163</v>
      </c>
      <c r="C123" s="80"/>
      <c r="D123" s="86"/>
      <c r="E123" s="87"/>
      <c r="F123" s="88"/>
      <c r="G123" s="88"/>
      <c r="H123" s="88"/>
      <c r="I123" s="89"/>
      <c r="J123" s="88"/>
      <c r="K123" s="88"/>
      <c r="L123" s="88"/>
      <c r="M123" s="88"/>
      <c r="N123" s="88"/>
      <c r="O123" s="88"/>
      <c r="P123" s="88"/>
      <c r="Q123" s="88"/>
      <c r="R123" s="90"/>
      <c r="S123" s="90"/>
    </row>
    <row r="124" spans="1:19" ht="9.75" hidden="1" customHeight="1" thickBot="1" x14ac:dyDescent="0.3">
      <c r="A124" s="73"/>
      <c r="B124" s="70" t="s">
        <v>164</v>
      </c>
      <c r="C124" s="80"/>
      <c r="D124" s="86"/>
      <c r="E124" s="87"/>
      <c r="F124" s="88"/>
      <c r="G124" s="88"/>
      <c r="H124" s="88"/>
      <c r="I124" s="89"/>
      <c r="J124" s="88"/>
      <c r="K124" s="88"/>
      <c r="L124" s="88"/>
      <c r="M124" s="88"/>
      <c r="N124" s="88"/>
      <c r="O124" s="88"/>
      <c r="P124" s="88"/>
      <c r="Q124" s="88"/>
      <c r="R124" s="90"/>
      <c r="S124" s="90"/>
    </row>
    <row r="125" spans="1:19" ht="39.75" hidden="1" customHeight="1" thickBot="1" x14ac:dyDescent="0.3">
      <c r="A125" s="73"/>
      <c r="B125" s="70" t="s">
        <v>165</v>
      </c>
      <c r="C125" s="80"/>
      <c r="D125" s="86"/>
      <c r="E125" s="87"/>
      <c r="F125" s="88"/>
      <c r="G125" s="88"/>
      <c r="H125" s="88"/>
      <c r="I125" s="89"/>
      <c r="J125" s="88"/>
      <c r="K125" s="88"/>
      <c r="L125" s="88"/>
      <c r="M125" s="88"/>
      <c r="N125" s="88"/>
      <c r="O125" s="88"/>
      <c r="P125" s="88"/>
      <c r="Q125" s="88"/>
      <c r="R125" s="90"/>
      <c r="S125" s="90"/>
    </row>
    <row r="126" spans="1:19" ht="39.950000000000003" customHeight="1" thickBot="1" x14ac:dyDescent="0.3">
      <c r="A126" s="95"/>
      <c r="B126" s="70" t="s">
        <v>166</v>
      </c>
      <c r="C126" s="80"/>
      <c r="D126" s="86"/>
      <c r="E126" s="87"/>
      <c r="F126" s="88"/>
      <c r="G126" s="88"/>
      <c r="H126" s="88"/>
      <c r="I126" s="89"/>
      <c r="J126" s="88"/>
      <c r="K126" s="88"/>
      <c r="L126" s="88"/>
      <c r="M126" s="88"/>
      <c r="N126" s="88"/>
      <c r="O126" s="88"/>
      <c r="P126" s="88"/>
      <c r="Q126" s="88"/>
      <c r="R126" s="90">
        <f>SUM(F126:Q126)</f>
        <v>0</v>
      </c>
      <c r="S126" s="90">
        <f>+E126-R126</f>
        <v>0</v>
      </c>
    </row>
    <row r="127" spans="1:19" ht="39.950000000000003" customHeight="1" thickBot="1" x14ac:dyDescent="0.3">
      <c r="A127" s="95"/>
      <c r="B127" s="70"/>
      <c r="C127" s="80"/>
      <c r="D127" s="124"/>
      <c r="E127" s="125"/>
      <c r="F127" s="126"/>
      <c r="G127" s="126"/>
      <c r="H127" s="126"/>
      <c r="I127" s="127"/>
      <c r="J127" s="126"/>
      <c r="K127" s="126"/>
      <c r="L127" s="126"/>
      <c r="M127" s="126"/>
      <c r="N127" s="126"/>
      <c r="O127" s="126"/>
      <c r="P127" s="126"/>
      <c r="Q127" s="126"/>
      <c r="R127" s="90">
        <f>SUM(F127:Q127)</f>
        <v>0</v>
      </c>
      <c r="S127" s="128">
        <f>+E127-R127</f>
        <v>0</v>
      </c>
    </row>
    <row r="128" spans="1:19" ht="39.950000000000003" customHeight="1" thickBot="1" x14ac:dyDescent="0.3">
      <c r="A128" s="95"/>
      <c r="B128" s="96" t="s">
        <v>174</v>
      </c>
      <c r="C128" s="97"/>
      <c r="D128" s="98">
        <f t="shared" ref="D128:S128" si="5">SUM(D15:D127)</f>
        <v>3611651363</v>
      </c>
      <c r="E128" s="99">
        <f t="shared" si="5"/>
        <v>1739299522.5999999</v>
      </c>
      <c r="F128" s="100">
        <f t="shared" si="5"/>
        <v>241354953</v>
      </c>
      <c r="G128" s="100">
        <f t="shared" si="5"/>
        <v>241354954</v>
      </c>
      <c r="H128" s="100">
        <f t="shared" si="5"/>
        <v>451448603.80000001</v>
      </c>
      <c r="I128" s="100">
        <f t="shared" si="5"/>
        <v>538676441</v>
      </c>
      <c r="J128" s="100">
        <f t="shared" si="5"/>
        <v>262710904</v>
      </c>
      <c r="K128" s="100">
        <f t="shared" si="5"/>
        <v>0</v>
      </c>
      <c r="L128" s="100">
        <f t="shared" si="5"/>
        <v>0</v>
      </c>
      <c r="M128" s="100">
        <f t="shared" si="5"/>
        <v>0</v>
      </c>
      <c r="N128" s="100">
        <f t="shared" si="5"/>
        <v>0</v>
      </c>
      <c r="O128" s="100">
        <f t="shared" si="5"/>
        <v>0</v>
      </c>
      <c r="P128" s="100">
        <f t="shared" si="5"/>
        <v>0</v>
      </c>
      <c r="Q128" s="100">
        <f t="shared" si="5"/>
        <v>0</v>
      </c>
      <c r="R128" s="100">
        <f t="shared" si="5"/>
        <v>1729076929.8</v>
      </c>
      <c r="S128" s="100">
        <f t="shared" si="5"/>
        <v>3753666.7</v>
      </c>
    </row>
    <row r="129" spans="1:19" ht="15.75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68"/>
      <c r="S129" s="68"/>
    </row>
    <row r="130" spans="1:19" ht="15.75" x14ac:dyDescent="0.25">
      <c r="A130" s="95"/>
      <c r="B130" s="95"/>
      <c r="C130" s="95"/>
      <c r="D130" s="95"/>
      <c r="E130" s="102"/>
      <c r="F130" s="102"/>
      <c r="G130" s="102"/>
      <c r="H130" s="102"/>
      <c r="I130" s="95"/>
      <c r="J130" s="95"/>
      <c r="K130" s="95"/>
      <c r="L130" s="95"/>
      <c r="M130" s="95"/>
      <c r="N130" s="95"/>
      <c r="O130" s="95"/>
      <c r="P130" s="95"/>
      <c r="Q130" s="95"/>
      <c r="R130" s="68"/>
      <c r="S130" s="68"/>
    </row>
    <row r="131" spans="1:19" ht="16.5" thickBot="1" x14ac:dyDescent="0.3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68"/>
      <c r="S131" s="68"/>
    </row>
    <row r="132" spans="1:19" ht="15.75" x14ac:dyDescent="0.25">
      <c r="A132" s="95"/>
      <c r="B132" s="129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1"/>
      <c r="S132" s="132"/>
    </row>
    <row r="133" spans="1:19" ht="18.75" x14ac:dyDescent="0.3">
      <c r="A133" s="55"/>
      <c r="B133" s="232" t="s">
        <v>47</v>
      </c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4"/>
    </row>
    <row r="134" spans="1:19" ht="18.75" x14ac:dyDescent="0.3">
      <c r="A134" s="55"/>
      <c r="B134" s="232" t="s">
        <v>48</v>
      </c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4"/>
    </row>
    <row r="135" spans="1:19" ht="18.75" x14ac:dyDescent="0.3">
      <c r="A135" s="55"/>
      <c r="B135" s="232" t="s">
        <v>49</v>
      </c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4"/>
    </row>
    <row r="136" spans="1:19" ht="15.75" thickBot="1" x14ac:dyDescent="0.3">
      <c r="A136" s="66"/>
      <c r="B136" s="103"/>
      <c r="C136" s="104"/>
      <c r="D136" s="105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6"/>
    </row>
    <row r="137" spans="1:19" ht="15.75" x14ac:dyDescent="0.2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68"/>
      <c r="S137" s="68"/>
    </row>
  </sheetData>
  <mergeCells count="4">
    <mergeCell ref="D6:S6"/>
    <mergeCell ref="B133:S133"/>
    <mergeCell ref="B134:S134"/>
    <mergeCell ref="B135:S1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3F39-AE0D-43B9-AE6C-D148958FB169}">
  <dimension ref="A1:S137"/>
  <sheetViews>
    <sheetView topLeftCell="A12" zoomScale="64" zoomScaleNormal="64" workbookViewId="0">
      <selection activeCell="E19" sqref="E19"/>
    </sheetView>
  </sheetViews>
  <sheetFormatPr baseColWidth="10" defaultRowHeight="15" x14ac:dyDescent="0.25"/>
  <cols>
    <col min="1" max="1" width="3.42578125" customWidth="1"/>
    <col min="2" max="2" width="61.85546875" customWidth="1"/>
    <col min="3" max="3" width="19.7109375" customWidth="1"/>
    <col min="4" max="4" width="33.7109375" customWidth="1"/>
    <col min="5" max="5" width="28.140625" customWidth="1"/>
    <col min="6" max="6" width="24.42578125" customWidth="1"/>
    <col min="7" max="7" width="21" customWidth="1"/>
    <col min="8" max="8" width="25.5703125" customWidth="1"/>
    <col min="9" max="9" width="25.28515625" customWidth="1"/>
    <col min="10" max="10" width="23.85546875" customWidth="1"/>
    <col min="11" max="11" width="0.28515625" customWidth="1"/>
    <col min="12" max="16" width="11.42578125" hidden="1" customWidth="1"/>
    <col min="17" max="17" width="0.42578125" customWidth="1"/>
    <col min="18" max="18" width="26.140625" customWidth="1"/>
    <col min="19" max="19" width="24.85546875" customWidth="1"/>
  </cols>
  <sheetData>
    <row r="1" spans="1:19" ht="20.25" x14ac:dyDescent="0.3">
      <c r="A1" s="51"/>
      <c r="B1" s="52" t="s">
        <v>0</v>
      </c>
      <c r="C1" s="5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0.25" x14ac:dyDescent="0.3">
      <c r="A2" s="51"/>
      <c r="B2" s="52" t="s">
        <v>1</v>
      </c>
      <c r="C2" s="53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0.25" x14ac:dyDescent="0.3">
      <c r="A3" s="51"/>
      <c r="B3" s="52" t="s">
        <v>2</v>
      </c>
      <c r="C3" s="53"/>
      <c r="D3" s="54"/>
      <c r="E3" s="55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0.25" x14ac:dyDescent="0.3">
      <c r="A4" s="51"/>
      <c r="B4" s="56" t="s">
        <v>3</v>
      </c>
      <c r="C4" s="57"/>
      <c r="D4" s="55"/>
      <c r="E4" s="55"/>
      <c r="F4" s="55"/>
      <c r="G4" s="55"/>
      <c r="H4" s="55"/>
      <c r="I4" s="55"/>
      <c r="J4" s="55"/>
      <c r="K4" s="55"/>
      <c r="L4" s="66"/>
      <c r="M4" s="66"/>
      <c r="N4" s="66"/>
      <c r="O4" s="66"/>
      <c r="P4" s="66"/>
      <c r="Q4" s="55"/>
      <c r="R4" s="55"/>
      <c r="S4" s="55"/>
    </row>
    <row r="5" spans="1:19" ht="20.25" x14ac:dyDescent="0.3">
      <c r="A5" s="51"/>
      <c r="B5" s="58" t="s">
        <v>4</v>
      </c>
      <c r="C5" s="59"/>
      <c r="D5" s="60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30.75" x14ac:dyDescent="0.45">
      <c r="A6" s="51"/>
      <c r="B6" s="58"/>
      <c r="C6" s="59"/>
      <c r="D6" s="228" t="s">
        <v>5</v>
      </c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1:19" ht="20.25" x14ac:dyDescent="0.3">
      <c r="A7" s="51"/>
      <c r="B7" s="58"/>
      <c r="C7" s="56" t="s">
        <v>50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24.75" x14ac:dyDescent="0.45">
      <c r="A8" s="51"/>
      <c r="B8" s="61" t="s">
        <v>199</v>
      </c>
      <c r="C8" s="62"/>
      <c r="D8" s="63"/>
      <c r="E8" s="64"/>
      <c r="F8" s="65"/>
      <c r="G8" s="55"/>
      <c r="H8" s="55"/>
      <c r="I8" s="66"/>
      <c r="J8" s="66"/>
      <c r="K8" s="55"/>
      <c r="L8" s="55"/>
      <c r="M8" s="55"/>
      <c r="N8" s="55"/>
      <c r="O8" s="55"/>
      <c r="P8" s="55"/>
      <c r="Q8" s="55"/>
      <c r="R8" s="55"/>
      <c r="S8" s="55"/>
    </row>
    <row r="9" spans="1:19" ht="22.5" x14ac:dyDescent="0.45">
      <c r="A9" s="51"/>
      <c r="B9" s="61" t="s">
        <v>200</v>
      </c>
      <c r="C9" s="62"/>
      <c r="D9" s="63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22.5" x14ac:dyDescent="0.45">
      <c r="A10" s="51"/>
      <c r="B10" s="62" t="s">
        <v>53</v>
      </c>
      <c r="C10" s="62"/>
      <c r="D10" s="63"/>
      <c r="E10" s="6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spans="1:19" ht="16.5" x14ac:dyDescent="0.3">
      <c r="A11" s="51"/>
      <c r="B11" s="111"/>
      <c r="C11" s="111"/>
      <c r="D11" s="55"/>
      <c r="E11" s="112" t="s">
        <v>54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 ht="16.5" thickBot="1" x14ac:dyDescent="0.3">
      <c r="A12" s="67"/>
      <c r="B12" s="51"/>
      <c r="C12" s="51"/>
      <c r="D12" s="68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69.75" customHeight="1" thickBot="1" x14ac:dyDescent="0.3">
      <c r="A13" s="67"/>
      <c r="B13" s="117"/>
      <c r="C13" s="70" t="s">
        <v>8</v>
      </c>
      <c r="D13" s="71" t="s">
        <v>9</v>
      </c>
      <c r="E13" s="72" t="s">
        <v>10</v>
      </c>
      <c r="F13" s="70" t="s">
        <v>11</v>
      </c>
      <c r="G13" s="70" t="s">
        <v>12</v>
      </c>
      <c r="H13" s="70" t="s">
        <v>13</v>
      </c>
      <c r="I13" s="72" t="s">
        <v>14</v>
      </c>
      <c r="J13" s="70" t="s">
        <v>15</v>
      </c>
      <c r="K13" s="70" t="s">
        <v>87</v>
      </c>
      <c r="L13" s="70" t="s">
        <v>88</v>
      </c>
      <c r="M13" s="70" t="s">
        <v>89</v>
      </c>
      <c r="N13" s="118" t="s">
        <v>90</v>
      </c>
      <c r="O13" s="118" t="s">
        <v>91</v>
      </c>
      <c r="P13" s="119" t="s">
        <v>92</v>
      </c>
      <c r="Q13" s="70" t="s">
        <v>93</v>
      </c>
      <c r="R13" s="70" t="s">
        <v>16</v>
      </c>
      <c r="S13" s="70" t="s">
        <v>17</v>
      </c>
    </row>
    <row r="14" spans="1:19" ht="39.75" customHeight="1" thickBot="1" x14ac:dyDescent="0.3">
      <c r="A14" s="73"/>
      <c r="B14" s="74" t="s">
        <v>18</v>
      </c>
      <c r="C14" s="75"/>
      <c r="D14" s="76" t="s">
        <v>19</v>
      </c>
      <c r="E14" s="77" t="s">
        <v>19</v>
      </c>
      <c r="F14" s="78" t="s">
        <v>20</v>
      </c>
      <c r="G14" s="78" t="s">
        <v>20</v>
      </c>
      <c r="H14" s="78" t="s">
        <v>20</v>
      </c>
      <c r="I14" s="78" t="s">
        <v>20</v>
      </c>
      <c r="J14" s="78" t="s">
        <v>20</v>
      </c>
      <c r="K14" s="78" t="s">
        <v>20</v>
      </c>
      <c r="L14" s="78" t="s">
        <v>20</v>
      </c>
      <c r="M14" s="78" t="s">
        <v>20</v>
      </c>
      <c r="N14" s="78" t="s">
        <v>20</v>
      </c>
      <c r="O14" s="78" t="s">
        <v>20</v>
      </c>
      <c r="P14" s="78" t="s">
        <v>20</v>
      </c>
      <c r="Q14" s="78" t="s">
        <v>20</v>
      </c>
      <c r="R14" s="79" t="s">
        <v>21</v>
      </c>
      <c r="S14" s="79"/>
    </row>
    <row r="15" spans="1:19" ht="39.75" customHeight="1" thickBot="1" x14ac:dyDescent="0.3">
      <c r="A15" s="73"/>
      <c r="B15" s="70" t="s">
        <v>22</v>
      </c>
      <c r="C15" s="80" t="s">
        <v>23</v>
      </c>
      <c r="D15" s="81">
        <f>+F15*12</f>
        <v>0</v>
      </c>
      <c r="E15" s="82">
        <f>+R15</f>
        <v>0</v>
      </c>
      <c r="F15" s="83"/>
      <c r="G15" s="83"/>
      <c r="H15" s="83"/>
      <c r="I15" s="84"/>
      <c r="J15" s="83"/>
      <c r="K15" s="83"/>
      <c r="L15" s="83"/>
      <c r="M15" s="83"/>
      <c r="N15" s="83"/>
      <c r="O15" s="83"/>
      <c r="P15" s="83"/>
      <c r="Q15" s="83"/>
      <c r="R15" s="85">
        <f t="shared" ref="R15:R80" si="0">SUM(F15:Q15)</f>
        <v>0</v>
      </c>
      <c r="S15" s="85">
        <f t="shared" ref="S15:S80" si="1">+E15-R15</f>
        <v>0</v>
      </c>
    </row>
    <row r="16" spans="1:19" ht="1.5" hidden="1" customHeight="1" thickBot="1" x14ac:dyDescent="0.3">
      <c r="A16" s="73"/>
      <c r="B16" s="70" t="s">
        <v>94</v>
      </c>
      <c r="C16" s="80" t="s">
        <v>23</v>
      </c>
      <c r="D16" s="86"/>
      <c r="E16" s="87"/>
      <c r="F16" s="88"/>
      <c r="G16" s="88"/>
      <c r="H16" s="88"/>
      <c r="I16" s="89"/>
      <c r="J16" s="88"/>
      <c r="K16" s="88"/>
      <c r="L16" s="88"/>
      <c r="M16" s="88"/>
      <c r="N16" s="88"/>
      <c r="O16" s="88"/>
      <c r="P16" s="88"/>
      <c r="Q16" s="88"/>
      <c r="R16" s="90">
        <f t="shared" si="0"/>
        <v>0</v>
      </c>
      <c r="S16" s="85">
        <f t="shared" si="1"/>
        <v>0</v>
      </c>
    </row>
    <row r="17" spans="1:19" ht="39.75" hidden="1" customHeight="1" thickBot="1" x14ac:dyDescent="0.3">
      <c r="A17" s="73"/>
      <c r="B17" s="70" t="s">
        <v>95</v>
      </c>
      <c r="C17" s="80" t="s">
        <v>23</v>
      </c>
      <c r="D17" s="91"/>
      <c r="E17" s="87"/>
      <c r="F17" s="88"/>
      <c r="G17" s="88"/>
      <c r="H17" s="88"/>
      <c r="I17" s="89"/>
      <c r="J17" s="88"/>
      <c r="K17" s="88"/>
      <c r="L17" s="88"/>
      <c r="M17" s="88"/>
      <c r="N17" s="88"/>
      <c r="O17" s="88"/>
      <c r="P17" s="88"/>
      <c r="Q17" s="88"/>
      <c r="R17" s="90">
        <f t="shared" si="0"/>
        <v>0</v>
      </c>
      <c r="S17" s="85">
        <f t="shared" si="1"/>
        <v>0</v>
      </c>
    </row>
    <row r="18" spans="1:19" ht="39.75" hidden="1" customHeight="1" thickBot="1" x14ac:dyDescent="0.3">
      <c r="A18" s="73"/>
      <c r="B18" s="70" t="s">
        <v>24</v>
      </c>
      <c r="C18" s="80" t="s">
        <v>23</v>
      </c>
      <c r="D18" s="86"/>
      <c r="E18" s="87"/>
      <c r="F18" s="88"/>
      <c r="G18" s="88"/>
      <c r="H18" s="88"/>
      <c r="I18" s="89"/>
      <c r="J18" s="88"/>
      <c r="K18" s="88"/>
      <c r="L18" s="88"/>
      <c r="M18" s="88"/>
      <c r="N18" s="88"/>
      <c r="O18" s="88"/>
      <c r="P18" s="88"/>
      <c r="Q18" s="88"/>
      <c r="R18" s="90">
        <f t="shared" si="0"/>
        <v>0</v>
      </c>
      <c r="S18" s="85">
        <f t="shared" si="1"/>
        <v>0</v>
      </c>
    </row>
    <row r="19" spans="1:19" ht="39.75" hidden="1" customHeight="1" thickBot="1" x14ac:dyDescent="0.3">
      <c r="A19" s="73"/>
      <c r="B19" s="70" t="s">
        <v>96</v>
      </c>
      <c r="C19" s="80" t="s">
        <v>23</v>
      </c>
      <c r="D19" s="86"/>
      <c r="E19" s="87"/>
      <c r="F19" s="88"/>
      <c r="G19" s="88"/>
      <c r="H19" s="88"/>
      <c r="I19" s="89"/>
      <c r="J19" s="88"/>
      <c r="K19" s="88"/>
      <c r="L19" s="88"/>
      <c r="M19" s="88"/>
      <c r="N19" s="88"/>
      <c r="O19" s="88"/>
      <c r="P19" s="88"/>
      <c r="Q19" s="88"/>
      <c r="R19" s="90">
        <f t="shared" si="0"/>
        <v>0</v>
      </c>
      <c r="S19" s="85">
        <f t="shared" si="1"/>
        <v>0</v>
      </c>
    </row>
    <row r="20" spans="1:19" ht="39.75" hidden="1" customHeight="1" thickBot="1" x14ac:dyDescent="0.3">
      <c r="A20" s="73"/>
      <c r="B20" s="70" t="s">
        <v>56</v>
      </c>
      <c r="C20" s="80"/>
      <c r="D20" s="86"/>
      <c r="E20" s="87"/>
      <c r="F20" s="88"/>
      <c r="G20" s="88"/>
      <c r="H20" s="88"/>
      <c r="I20" s="89"/>
      <c r="J20" s="88"/>
      <c r="K20" s="88"/>
      <c r="L20" s="88"/>
      <c r="M20" s="88"/>
      <c r="N20" s="88"/>
      <c r="O20" s="88"/>
      <c r="P20" s="88"/>
      <c r="Q20" s="88"/>
      <c r="R20" s="90"/>
      <c r="S20" s="85"/>
    </row>
    <row r="21" spans="1:19" ht="39.75" hidden="1" customHeight="1" thickBot="1" x14ac:dyDescent="0.3">
      <c r="A21" s="73"/>
      <c r="B21" s="70" t="s">
        <v>97</v>
      </c>
      <c r="C21" s="80" t="s">
        <v>23</v>
      </c>
      <c r="D21" s="86"/>
      <c r="E21" s="87"/>
      <c r="F21" s="88"/>
      <c r="G21" s="88"/>
      <c r="H21" s="88"/>
      <c r="I21" s="89"/>
      <c r="J21" s="88"/>
      <c r="K21" s="88"/>
      <c r="L21" s="88"/>
      <c r="M21" s="88"/>
      <c r="N21" s="88"/>
      <c r="O21" s="88"/>
      <c r="P21" s="88"/>
      <c r="Q21" s="88"/>
      <c r="R21" s="90">
        <f t="shared" si="0"/>
        <v>0</v>
      </c>
      <c r="S21" s="85">
        <f t="shared" si="1"/>
        <v>0</v>
      </c>
    </row>
    <row r="22" spans="1:19" ht="39.75" hidden="1" customHeight="1" thickBot="1" x14ac:dyDescent="0.3">
      <c r="A22" s="73"/>
      <c r="B22" s="70" t="s">
        <v>25</v>
      </c>
      <c r="C22" s="80" t="s">
        <v>23</v>
      </c>
      <c r="D22" s="86"/>
      <c r="E22" s="87"/>
      <c r="F22" s="88"/>
      <c r="G22" s="88"/>
      <c r="H22" s="88"/>
      <c r="I22" s="89"/>
      <c r="J22" s="88"/>
      <c r="K22" s="88"/>
      <c r="L22" s="88"/>
      <c r="M22" s="88"/>
      <c r="N22" s="88"/>
      <c r="O22" s="88"/>
      <c r="P22" s="88"/>
      <c r="Q22" s="88"/>
      <c r="R22" s="90">
        <f t="shared" si="0"/>
        <v>0</v>
      </c>
      <c r="S22" s="85">
        <f t="shared" si="1"/>
        <v>0</v>
      </c>
    </row>
    <row r="23" spans="1:19" ht="39.75" hidden="1" customHeight="1" thickBot="1" x14ac:dyDescent="0.3">
      <c r="A23" s="73"/>
      <c r="B23" s="70" t="s">
        <v>98</v>
      </c>
      <c r="C23" s="80" t="s">
        <v>23</v>
      </c>
      <c r="D23" s="86"/>
      <c r="E23" s="87"/>
      <c r="F23" s="88"/>
      <c r="G23" s="88"/>
      <c r="H23" s="88"/>
      <c r="I23" s="89"/>
      <c r="J23" s="88"/>
      <c r="K23" s="88"/>
      <c r="L23" s="88"/>
      <c r="M23" s="88"/>
      <c r="N23" s="88"/>
      <c r="O23" s="88"/>
      <c r="P23" s="88"/>
      <c r="Q23" s="88"/>
      <c r="R23" s="90">
        <f t="shared" si="0"/>
        <v>0</v>
      </c>
      <c r="S23" s="85">
        <f t="shared" si="1"/>
        <v>0</v>
      </c>
    </row>
    <row r="24" spans="1:19" ht="39.75" hidden="1" customHeight="1" thickBot="1" x14ac:dyDescent="0.3">
      <c r="A24" s="73"/>
      <c r="B24" s="70" t="s">
        <v>26</v>
      </c>
      <c r="C24" s="80" t="s">
        <v>23</v>
      </c>
      <c r="D24" s="86"/>
      <c r="E24" s="87"/>
      <c r="F24" s="88"/>
      <c r="G24" s="88"/>
      <c r="H24" s="88"/>
      <c r="I24" s="89"/>
      <c r="J24" s="88"/>
      <c r="K24" s="88"/>
      <c r="L24" s="88"/>
      <c r="M24" s="88"/>
      <c r="N24" s="88"/>
      <c r="O24" s="88"/>
      <c r="P24" s="88"/>
      <c r="Q24" s="88"/>
      <c r="R24" s="90">
        <f t="shared" si="0"/>
        <v>0</v>
      </c>
      <c r="S24" s="85">
        <f t="shared" si="1"/>
        <v>0</v>
      </c>
    </row>
    <row r="25" spans="1:19" ht="39.75" hidden="1" customHeight="1" thickBot="1" x14ac:dyDescent="0.3">
      <c r="A25" s="73"/>
      <c r="B25" s="70" t="s">
        <v>99</v>
      </c>
      <c r="C25" s="80"/>
      <c r="D25" s="86"/>
      <c r="E25" s="87"/>
      <c r="F25" s="88"/>
      <c r="G25" s="88"/>
      <c r="H25" s="88"/>
      <c r="I25" s="89"/>
      <c r="J25" s="88"/>
      <c r="K25" s="88"/>
      <c r="L25" s="88"/>
      <c r="M25" s="88"/>
      <c r="N25" s="88"/>
      <c r="O25" s="88"/>
      <c r="P25" s="88"/>
      <c r="Q25" s="88"/>
      <c r="R25" s="90">
        <f t="shared" si="0"/>
        <v>0</v>
      </c>
      <c r="S25" s="85">
        <f t="shared" si="1"/>
        <v>0</v>
      </c>
    </row>
    <row r="26" spans="1:19" ht="39.75" hidden="1" customHeight="1" thickBot="1" x14ac:dyDescent="0.3">
      <c r="A26" s="73"/>
      <c r="B26" s="70" t="s">
        <v>100</v>
      </c>
      <c r="C26" s="80"/>
      <c r="D26" s="86"/>
      <c r="E26" s="87"/>
      <c r="F26" s="88"/>
      <c r="G26" s="88"/>
      <c r="H26" s="88"/>
      <c r="I26" s="89"/>
      <c r="J26" s="88"/>
      <c r="K26" s="88"/>
      <c r="L26" s="88"/>
      <c r="M26" s="88"/>
      <c r="N26" s="88"/>
      <c r="O26" s="88"/>
      <c r="P26" s="88"/>
      <c r="Q26" s="88"/>
      <c r="R26" s="90">
        <f t="shared" si="0"/>
        <v>0</v>
      </c>
      <c r="S26" s="85">
        <f t="shared" si="1"/>
        <v>0</v>
      </c>
    </row>
    <row r="27" spans="1:19" ht="39.75" hidden="1" customHeight="1" thickBot="1" x14ac:dyDescent="0.3">
      <c r="A27" s="73"/>
      <c r="B27" s="70" t="s">
        <v>101</v>
      </c>
      <c r="C27" s="80"/>
      <c r="D27" s="86"/>
      <c r="E27" s="87"/>
      <c r="F27" s="88"/>
      <c r="G27" s="88"/>
      <c r="H27" s="88"/>
      <c r="I27" s="89"/>
      <c r="J27" s="88"/>
      <c r="K27" s="88"/>
      <c r="L27" s="88"/>
      <c r="M27" s="88"/>
      <c r="N27" s="88"/>
      <c r="O27" s="88"/>
      <c r="P27" s="88"/>
      <c r="Q27" s="88"/>
      <c r="R27" s="90">
        <f t="shared" si="0"/>
        <v>0</v>
      </c>
      <c r="S27" s="85">
        <f t="shared" si="1"/>
        <v>0</v>
      </c>
    </row>
    <row r="28" spans="1:19" ht="39.75" hidden="1" customHeight="1" thickBot="1" x14ac:dyDescent="0.3">
      <c r="A28" s="73"/>
      <c r="B28" s="70" t="s">
        <v>102</v>
      </c>
      <c r="C28" s="80"/>
      <c r="D28" s="86"/>
      <c r="E28" s="87"/>
      <c r="F28" s="88"/>
      <c r="G28" s="88"/>
      <c r="H28" s="88"/>
      <c r="I28" s="89"/>
      <c r="J28" s="88"/>
      <c r="K28" s="88"/>
      <c r="L28" s="88"/>
      <c r="M28" s="88"/>
      <c r="N28" s="88"/>
      <c r="O28" s="88"/>
      <c r="P28" s="88"/>
      <c r="Q28" s="88"/>
      <c r="R28" s="90">
        <f t="shared" si="0"/>
        <v>0</v>
      </c>
      <c r="S28" s="85">
        <f t="shared" si="1"/>
        <v>0</v>
      </c>
    </row>
    <row r="29" spans="1:19" ht="39.75" hidden="1" customHeight="1" thickBot="1" x14ac:dyDescent="0.3">
      <c r="A29" s="73"/>
      <c r="B29" s="70" t="s">
        <v>103</v>
      </c>
      <c r="C29" s="80"/>
      <c r="D29" s="86"/>
      <c r="E29" s="87"/>
      <c r="F29" s="88"/>
      <c r="G29" s="88"/>
      <c r="H29" s="88"/>
      <c r="I29" s="89"/>
      <c r="J29" s="88"/>
      <c r="K29" s="88"/>
      <c r="L29" s="88"/>
      <c r="M29" s="88"/>
      <c r="N29" s="88"/>
      <c r="O29" s="88"/>
      <c r="P29" s="88"/>
      <c r="Q29" s="88"/>
      <c r="R29" s="90">
        <f t="shared" si="0"/>
        <v>0</v>
      </c>
      <c r="S29" s="85">
        <f t="shared" si="1"/>
        <v>0</v>
      </c>
    </row>
    <row r="30" spans="1:19" ht="39.75" hidden="1" customHeight="1" thickBot="1" x14ac:dyDescent="0.3">
      <c r="A30" s="73"/>
      <c r="B30" s="70" t="s">
        <v>72</v>
      </c>
      <c r="C30" s="80"/>
      <c r="D30" s="86"/>
      <c r="E30" s="87"/>
      <c r="F30" s="88"/>
      <c r="G30" s="88"/>
      <c r="H30" s="88"/>
      <c r="I30" s="89"/>
      <c r="J30" s="88"/>
      <c r="K30" s="88"/>
      <c r="L30" s="88"/>
      <c r="M30" s="88"/>
      <c r="N30" s="88"/>
      <c r="O30" s="88"/>
      <c r="P30" s="88"/>
      <c r="Q30" s="88"/>
      <c r="R30" s="90">
        <f t="shared" si="0"/>
        <v>0</v>
      </c>
      <c r="S30" s="85">
        <f t="shared" si="1"/>
        <v>0</v>
      </c>
    </row>
    <row r="31" spans="1:19" ht="39.75" hidden="1" customHeight="1" thickBot="1" x14ac:dyDescent="0.3">
      <c r="A31" s="73"/>
      <c r="B31" s="70" t="s">
        <v>27</v>
      </c>
      <c r="C31" s="80"/>
      <c r="D31" s="86"/>
      <c r="E31" s="87"/>
      <c r="F31" s="88"/>
      <c r="G31" s="88"/>
      <c r="H31" s="88"/>
      <c r="I31" s="89"/>
      <c r="J31" s="88"/>
      <c r="K31" s="88"/>
      <c r="L31" s="88"/>
      <c r="M31" s="88"/>
      <c r="N31" s="88"/>
      <c r="O31" s="88"/>
      <c r="P31" s="88"/>
      <c r="Q31" s="88"/>
      <c r="R31" s="90">
        <f t="shared" si="0"/>
        <v>0</v>
      </c>
      <c r="S31" s="85">
        <f t="shared" si="1"/>
        <v>0</v>
      </c>
    </row>
    <row r="32" spans="1:19" ht="39.75" hidden="1" customHeight="1" thickBot="1" x14ac:dyDescent="0.3">
      <c r="A32" s="73"/>
      <c r="B32" s="70" t="s">
        <v>79</v>
      </c>
      <c r="C32" s="80" t="s">
        <v>23</v>
      </c>
      <c r="D32" s="86"/>
      <c r="E32" s="87"/>
      <c r="F32" s="88"/>
      <c r="G32" s="88"/>
      <c r="H32" s="88"/>
      <c r="I32" s="89"/>
      <c r="J32" s="88"/>
      <c r="K32" s="88"/>
      <c r="L32" s="88"/>
      <c r="M32" s="88"/>
      <c r="N32" s="88"/>
      <c r="O32" s="88"/>
      <c r="P32" s="88"/>
      <c r="Q32" s="88"/>
      <c r="R32" s="90">
        <f t="shared" si="0"/>
        <v>0</v>
      </c>
      <c r="S32" s="85">
        <f t="shared" si="1"/>
        <v>0</v>
      </c>
    </row>
    <row r="33" spans="1:19" ht="39.75" hidden="1" customHeight="1" thickBot="1" x14ac:dyDescent="0.3">
      <c r="A33" s="73"/>
      <c r="B33" s="70" t="s">
        <v>80</v>
      </c>
      <c r="C33" s="80" t="s">
        <v>23</v>
      </c>
      <c r="D33" s="86"/>
      <c r="E33" s="87"/>
      <c r="F33" s="88"/>
      <c r="G33" s="88"/>
      <c r="H33" s="88"/>
      <c r="I33" s="89"/>
      <c r="J33" s="88"/>
      <c r="K33" s="88"/>
      <c r="L33" s="88"/>
      <c r="M33" s="88"/>
      <c r="N33" s="88"/>
      <c r="O33" s="88"/>
      <c r="P33" s="88"/>
      <c r="Q33" s="88"/>
      <c r="R33" s="90">
        <f t="shared" si="0"/>
        <v>0</v>
      </c>
      <c r="S33" s="85">
        <f t="shared" si="1"/>
        <v>0</v>
      </c>
    </row>
    <row r="34" spans="1:19" ht="39.75" hidden="1" customHeight="1" thickBot="1" x14ac:dyDescent="0.3">
      <c r="A34" s="73"/>
      <c r="B34" s="70" t="s">
        <v>57</v>
      </c>
      <c r="C34" s="80" t="s">
        <v>23</v>
      </c>
      <c r="D34" s="86"/>
      <c r="E34" s="87"/>
      <c r="F34" s="88"/>
      <c r="G34" s="88"/>
      <c r="H34" s="88"/>
      <c r="I34" s="89"/>
      <c r="J34" s="88"/>
      <c r="K34" s="88"/>
      <c r="L34" s="88"/>
      <c r="M34" s="88"/>
      <c r="N34" s="88"/>
      <c r="O34" s="88"/>
      <c r="P34" s="88"/>
      <c r="Q34" s="88"/>
      <c r="R34" s="90">
        <f t="shared" si="0"/>
        <v>0</v>
      </c>
      <c r="S34" s="85">
        <f t="shared" si="1"/>
        <v>0</v>
      </c>
    </row>
    <row r="35" spans="1:19" ht="39.75" hidden="1" customHeight="1" thickBot="1" x14ac:dyDescent="0.3">
      <c r="A35" s="73"/>
      <c r="B35" s="70" t="s">
        <v>104</v>
      </c>
      <c r="C35" s="80" t="s">
        <v>23</v>
      </c>
      <c r="D35" s="86"/>
      <c r="E35" s="87"/>
      <c r="F35" s="88"/>
      <c r="G35" s="88"/>
      <c r="H35" s="88"/>
      <c r="I35" s="89"/>
      <c r="J35" s="88"/>
      <c r="K35" s="88"/>
      <c r="L35" s="88"/>
      <c r="M35" s="88"/>
      <c r="N35" s="88"/>
      <c r="O35" s="88"/>
      <c r="P35" s="88"/>
      <c r="Q35" s="88"/>
      <c r="R35" s="90">
        <f t="shared" si="0"/>
        <v>0</v>
      </c>
      <c r="S35" s="85">
        <f t="shared" si="1"/>
        <v>0</v>
      </c>
    </row>
    <row r="36" spans="1:19" ht="39.75" hidden="1" customHeight="1" thickBot="1" x14ac:dyDescent="0.3">
      <c r="A36" s="73"/>
      <c r="B36" s="70" t="s">
        <v>105</v>
      </c>
      <c r="C36" s="80"/>
      <c r="D36" s="86"/>
      <c r="E36" s="87"/>
      <c r="F36" s="88"/>
      <c r="G36" s="88"/>
      <c r="H36" s="88"/>
      <c r="I36" s="89"/>
      <c r="J36" s="88"/>
      <c r="K36" s="88"/>
      <c r="L36" s="88"/>
      <c r="M36" s="88"/>
      <c r="N36" s="88"/>
      <c r="O36" s="88"/>
      <c r="P36" s="88"/>
      <c r="Q36" s="88"/>
      <c r="R36" s="90">
        <f t="shared" si="0"/>
        <v>0</v>
      </c>
      <c r="S36" s="85">
        <f t="shared" si="1"/>
        <v>0</v>
      </c>
    </row>
    <row r="37" spans="1:19" ht="39.75" hidden="1" customHeight="1" thickBot="1" x14ac:dyDescent="0.3">
      <c r="A37" s="73"/>
      <c r="B37" s="70" t="s">
        <v>106</v>
      </c>
      <c r="C37" s="80"/>
      <c r="D37" s="86"/>
      <c r="E37" s="87"/>
      <c r="F37" s="88"/>
      <c r="G37" s="88"/>
      <c r="H37" s="88"/>
      <c r="I37" s="89"/>
      <c r="J37" s="88"/>
      <c r="K37" s="88"/>
      <c r="L37" s="88"/>
      <c r="M37" s="88"/>
      <c r="N37" s="88"/>
      <c r="O37" s="88"/>
      <c r="P37" s="88"/>
      <c r="Q37" s="88"/>
      <c r="R37" s="90">
        <f t="shared" si="0"/>
        <v>0</v>
      </c>
      <c r="S37" s="85">
        <f t="shared" si="1"/>
        <v>0</v>
      </c>
    </row>
    <row r="38" spans="1:19" ht="35.25" hidden="1" customHeight="1" thickBot="1" x14ac:dyDescent="0.3">
      <c r="A38" s="73"/>
      <c r="B38" s="70" t="s">
        <v>107</v>
      </c>
      <c r="C38" s="80"/>
      <c r="D38" s="86"/>
      <c r="E38" s="87"/>
      <c r="F38" s="88"/>
      <c r="G38" s="88"/>
      <c r="H38" s="88"/>
      <c r="I38" s="89"/>
      <c r="J38" s="88"/>
      <c r="K38" s="88"/>
      <c r="L38" s="88"/>
      <c r="M38" s="88"/>
      <c r="N38" s="88"/>
      <c r="O38" s="88"/>
      <c r="P38" s="88"/>
      <c r="Q38" s="88"/>
      <c r="R38" s="90">
        <f t="shared" si="0"/>
        <v>0</v>
      </c>
      <c r="S38" s="85">
        <f t="shared" si="1"/>
        <v>0</v>
      </c>
    </row>
    <row r="39" spans="1:19" ht="39.75" hidden="1" customHeight="1" thickBot="1" x14ac:dyDescent="0.3">
      <c r="A39" s="73"/>
      <c r="B39" s="70" t="s">
        <v>58</v>
      </c>
      <c r="C39" s="80"/>
      <c r="D39" s="86"/>
      <c r="E39" s="87"/>
      <c r="F39" s="88"/>
      <c r="G39" s="113"/>
      <c r="H39" s="88"/>
      <c r="I39" s="89"/>
      <c r="J39" s="88"/>
      <c r="K39" s="88"/>
      <c r="L39" s="88"/>
      <c r="M39" s="88"/>
      <c r="N39" s="88"/>
      <c r="O39" s="88"/>
      <c r="P39" s="88"/>
      <c r="Q39" s="88"/>
      <c r="R39" s="90">
        <f t="shared" si="0"/>
        <v>0</v>
      </c>
      <c r="S39" s="85">
        <f t="shared" si="1"/>
        <v>0</v>
      </c>
    </row>
    <row r="40" spans="1:19" ht="39.75" hidden="1" customHeight="1" thickBot="1" x14ac:dyDescent="0.3">
      <c r="A40" s="73"/>
      <c r="B40" s="70" t="s">
        <v>108</v>
      </c>
      <c r="C40" s="80" t="s">
        <v>23</v>
      </c>
      <c r="D40" s="86"/>
      <c r="E40" s="87"/>
      <c r="F40" s="88"/>
      <c r="G40" s="113"/>
      <c r="H40" s="88"/>
      <c r="I40" s="89"/>
      <c r="J40" s="88"/>
      <c r="K40" s="88"/>
      <c r="L40" s="88"/>
      <c r="M40" s="88"/>
      <c r="N40" s="88"/>
      <c r="O40" s="88"/>
      <c r="P40" s="88"/>
      <c r="Q40" s="88"/>
      <c r="R40" s="90">
        <f t="shared" si="0"/>
        <v>0</v>
      </c>
      <c r="S40" s="85">
        <f t="shared" si="1"/>
        <v>0</v>
      </c>
    </row>
    <row r="41" spans="1:19" ht="39.75" hidden="1" customHeight="1" thickBot="1" x14ac:dyDescent="0.3">
      <c r="A41" s="73"/>
      <c r="B41" s="70" t="s">
        <v>59</v>
      </c>
      <c r="C41" s="80" t="s">
        <v>23</v>
      </c>
      <c r="D41" s="86"/>
      <c r="E41" s="87"/>
      <c r="F41" s="88"/>
      <c r="G41" s="88"/>
      <c r="H41" s="88"/>
      <c r="I41" s="89"/>
      <c r="J41" s="88"/>
      <c r="K41" s="88"/>
      <c r="L41" s="88"/>
      <c r="M41" s="88"/>
      <c r="N41" s="88"/>
      <c r="O41" s="88"/>
      <c r="P41" s="88"/>
      <c r="Q41" s="88"/>
      <c r="R41" s="90">
        <f t="shared" si="0"/>
        <v>0</v>
      </c>
      <c r="S41" s="85">
        <f t="shared" si="1"/>
        <v>0</v>
      </c>
    </row>
    <row r="42" spans="1:19" ht="39.75" hidden="1" customHeight="1" thickBot="1" x14ac:dyDescent="0.3">
      <c r="A42" s="73"/>
      <c r="B42" s="70" t="s">
        <v>109</v>
      </c>
      <c r="C42" s="80" t="s">
        <v>23</v>
      </c>
      <c r="D42" s="86"/>
      <c r="E42" s="87"/>
      <c r="F42" s="88"/>
      <c r="G42" s="88"/>
      <c r="H42" s="88"/>
      <c r="I42" s="89"/>
      <c r="J42" s="88"/>
      <c r="K42" s="88"/>
      <c r="L42" s="88"/>
      <c r="M42" s="88"/>
      <c r="N42" s="88"/>
      <c r="O42" s="88"/>
      <c r="P42" s="88"/>
      <c r="Q42" s="88"/>
      <c r="R42" s="90">
        <f t="shared" si="0"/>
        <v>0</v>
      </c>
      <c r="S42" s="85">
        <f t="shared" si="1"/>
        <v>0</v>
      </c>
    </row>
    <row r="43" spans="1:19" ht="39.75" hidden="1" customHeight="1" thickBot="1" x14ac:dyDescent="0.3">
      <c r="A43" s="73"/>
      <c r="B43" s="70" t="s">
        <v>110</v>
      </c>
      <c r="C43" s="80"/>
      <c r="D43" s="86"/>
      <c r="E43" s="87"/>
      <c r="F43" s="88"/>
      <c r="G43" s="88"/>
      <c r="H43" s="88"/>
      <c r="I43" s="89"/>
      <c r="J43" s="88"/>
      <c r="K43" s="88"/>
      <c r="L43" s="88"/>
      <c r="M43" s="88"/>
      <c r="N43" s="88"/>
      <c r="O43" s="88"/>
      <c r="P43" s="88"/>
      <c r="Q43" s="88"/>
      <c r="R43" s="90">
        <f t="shared" si="0"/>
        <v>0</v>
      </c>
      <c r="S43" s="85">
        <f t="shared" si="1"/>
        <v>0</v>
      </c>
    </row>
    <row r="44" spans="1:19" ht="39.75" hidden="1" customHeight="1" thickBot="1" x14ac:dyDescent="0.3">
      <c r="A44" s="73"/>
      <c r="B44" s="70" t="s">
        <v>60</v>
      </c>
      <c r="C44" s="80"/>
      <c r="D44" s="86"/>
      <c r="E44" s="87"/>
      <c r="F44" s="88"/>
      <c r="G44" s="88"/>
      <c r="H44" s="88"/>
      <c r="I44" s="89"/>
      <c r="J44" s="88"/>
      <c r="K44" s="88"/>
      <c r="L44" s="88"/>
      <c r="M44" s="88"/>
      <c r="N44" s="88"/>
      <c r="O44" s="88"/>
      <c r="P44" s="88"/>
      <c r="Q44" s="88"/>
      <c r="R44" s="90">
        <f t="shared" si="0"/>
        <v>0</v>
      </c>
      <c r="S44" s="85">
        <f t="shared" si="1"/>
        <v>0</v>
      </c>
    </row>
    <row r="45" spans="1:19" ht="39.75" hidden="1" customHeight="1" thickBot="1" x14ac:dyDescent="0.3">
      <c r="A45" s="73"/>
      <c r="B45" s="70" t="s">
        <v>111</v>
      </c>
      <c r="C45" s="80"/>
      <c r="D45" s="86"/>
      <c r="E45" s="87"/>
      <c r="F45" s="88"/>
      <c r="G45" s="88"/>
      <c r="H45" s="88"/>
      <c r="I45" s="89"/>
      <c r="J45" s="88"/>
      <c r="K45" s="88"/>
      <c r="L45" s="88"/>
      <c r="M45" s="88"/>
      <c r="N45" s="88"/>
      <c r="O45" s="88"/>
      <c r="P45" s="88"/>
      <c r="Q45" s="88"/>
      <c r="R45" s="90">
        <f t="shared" si="0"/>
        <v>0</v>
      </c>
      <c r="S45" s="85">
        <f t="shared" si="1"/>
        <v>0</v>
      </c>
    </row>
    <row r="46" spans="1:19" ht="39.75" hidden="1" customHeight="1" thickBot="1" x14ac:dyDescent="0.3">
      <c r="A46" s="73"/>
      <c r="B46" s="70" t="s">
        <v>61</v>
      </c>
      <c r="C46" s="80"/>
      <c r="D46" s="114"/>
      <c r="E46" s="87"/>
      <c r="F46" s="88"/>
      <c r="G46" s="88"/>
      <c r="H46" s="88"/>
      <c r="I46" s="89"/>
      <c r="J46" s="88"/>
      <c r="K46" s="88"/>
      <c r="L46" s="88"/>
      <c r="M46" s="88"/>
      <c r="N46" s="88"/>
      <c r="O46" s="88"/>
      <c r="P46" s="88"/>
      <c r="Q46" s="88"/>
      <c r="R46" s="90">
        <f t="shared" si="0"/>
        <v>0</v>
      </c>
      <c r="S46" s="85">
        <f t="shared" si="1"/>
        <v>0</v>
      </c>
    </row>
    <row r="47" spans="1:19" ht="39.75" hidden="1" customHeight="1" thickBot="1" x14ac:dyDescent="0.3">
      <c r="A47" s="73"/>
      <c r="B47" s="70" t="s">
        <v>62</v>
      </c>
      <c r="C47" s="80"/>
      <c r="D47" s="114"/>
      <c r="E47" s="87"/>
      <c r="F47" s="88"/>
      <c r="G47" s="88"/>
      <c r="H47" s="88"/>
      <c r="I47" s="89"/>
      <c r="J47" s="88"/>
      <c r="K47" s="88"/>
      <c r="L47" s="88"/>
      <c r="M47" s="88"/>
      <c r="N47" s="88"/>
      <c r="O47" s="88"/>
      <c r="P47" s="88"/>
      <c r="Q47" s="88"/>
      <c r="R47" s="90">
        <f t="shared" si="0"/>
        <v>0</v>
      </c>
      <c r="S47" s="85">
        <f t="shared" si="1"/>
        <v>0</v>
      </c>
    </row>
    <row r="48" spans="1:19" ht="39.75" hidden="1" customHeight="1" thickBot="1" x14ac:dyDescent="0.3">
      <c r="A48" s="73"/>
      <c r="B48" s="70" t="s">
        <v>112</v>
      </c>
      <c r="C48" s="80"/>
      <c r="D48" s="114"/>
      <c r="E48" s="87"/>
      <c r="F48" s="88"/>
      <c r="G48" s="88"/>
      <c r="H48" s="88"/>
      <c r="I48" s="89"/>
      <c r="J48" s="88"/>
      <c r="K48" s="88"/>
      <c r="L48" s="88"/>
      <c r="M48" s="88"/>
      <c r="N48" s="88"/>
      <c r="O48" s="88"/>
      <c r="P48" s="88"/>
      <c r="Q48" s="88"/>
      <c r="R48" s="90"/>
      <c r="S48" s="85"/>
    </row>
    <row r="49" spans="1:19" ht="39.75" hidden="1" customHeight="1" thickBot="1" x14ac:dyDescent="0.3">
      <c r="A49" s="73"/>
      <c r="B49" s="70" t="s">
        <v>113</v>
      </c>
      <c r="C49" s="80"/>
      <c r="D49" s="114"/>
      <c r="E49" s="87"/>
      <c r="F49" s="88"/>
      <c r="G49" s="88"/>
      <c r="H49" s="88"/>
      <c r="I49" s="89"/>
      <c r="J49" s="88"/>
      <c r="K49" s="88"/>
      <c r="L49" s="88"/>
      <c r="M49" s="88"/>
      <c r="N49" s="88"/>
      <c r="O49" s="88"/>
      <c r="P49" s="88"/>
      <c r="Q49" s="88"/>
      <c r="R49" s="90">
        <f t="shared" si="0"/>
        <v>0</v>
      </c>
      <c r="S49" s="85">
        <f t="shared" si="1"/>
        <v>0</v>
      </c>
    </row>
    <row r="50" spans="1:19" ht="39.75" hidden="1" customHeight="1" thickBot="1" x14ac:dyDescent="0.3">
      <c r="A50" s="73"/>
      <c r="B50" s="70" t="s">
        <v>114</v>
      </c>
      <c r="C50" s="80"/>
      <c r="D50" s="86"/>
      <c r="E50" s="87"/>
      <c r="F50" s="88"/>
      <c r="G50" s="88"/>
      <c r="H50" s="88"/>
      <c r="I50" s="89"/>
      <c r="J50" s="88"/>
      <c r="K50" s="88"/>
      <c r="L50" s="88"/>
      <c r="M50" s="88"/>
      <c r="N50" s="88"/>
      <c r="O50" s="88"/>
      <c r="P50" s="88"/>
      <c r="Q50" s="88"/>
      <c r="R50" s="90">
        <f t="shared" si="0"/>
        <v>0</v>
      </c>
      <c r="S50" s="85">
        <f t="shared" si="1"/>
        <v>0</v>
      </c>
    </row>
    <row r="51" spans="1:19" ht="39.75" hidden="1" customHeight="1" thickBot="1" x14ac:dyDescent="0.3">
      <c r="A51" s="73"/>
      <c r="B51" s="70" t="s">
        <v>115</v>
      </c>
      <c r="C51" s="80"/>
      <c r="D51" s="86"/>
      <c r="E51" s="87"/>
      <c r="F51" s="88"/>
      <c r="G51" s="88"/>
      <c r="H51" s="88"/>
      <c r="I51" s="89"/>
      <c r="J51" s="88"/>
      <c r="K51" s="88"/>
      <c r="L51" s="88"/>
      <c r="M51" s="88"/>
      <c r="N51" s="88"/>
      <c r="O51" s="88"/>
      <c r="P51" s="88"/>
      <c r="Q51" s="88"/>
      <c r="R51" s="90">
        <f t="shared" si="0"/>
        <v>0</v>
      </c>
      <c r="S51" s="85">
        <f t="shared" si="1"/>
        <v>0</v>
      </c>
    </row>
    <row r="52" spans="1:19" ht="39.75" hidden="1" customHeight="1" thickBot="1" x14ac:dyDescent="0.3">
      <c r="A52" s="73"/>
      <c r="B52" s="70" t="s">
        <v>116</v>
      </c>
      <c r="C52" s="80"/>
      <c r="D52" s="86"/>
      <c r="E52" s="87"/>
      <c r="F52" s="88"/>
      <c r="G52" s="88"/>
      <c r="H52" s="88"/>
      <c r="I52" s="89"/>
      <c r="J52" s="88"/>
      <c r="K52" s="88"/>
      <c r="L52" s="88"/>
      <c r="M52" s="88"/>
      <c r="N52" s="88"/>
      <c r="O52" s="88"/>
      <c r="P52" s="88"/>
      <c r="Q52" s="88"/>
      <c r="R52" s="90">
        <f t="shared" si="0"/>
        <v>0</v>
      </c>
      <c r="S52" s="85">
        <f t="shared" si="1"/>
        <v>0</v>
      </c>
    </row>
    <row r="53" spans="1:19" ht="39.75" hidden="1" customHeight="1" thickBot="1" x14ac:dyDescent="0.3">
      <c r="A53" s="73"/>
      <c r="B53" s="70" t="s">
        <v>117</v>
      </c>
      <c r="C53" s="80"/>
      <c r="D53" s="86"/>
      <c r="E53" s="87"/>
      <c r="F53" s="88"/>
      <c r="G53" s="88"/>
      <c r="H53" s="88"/>
      <c r="I53" s="89"/>
      <c r="J53" s="88"/>
      <c r="K53" s="88"/>
      <c r="L53" s="88"/>
      <c r="M53" s="88"/>
      <c r="N53" s="88"/>
      <c r="O53" s="88"/>
      <c r="P53" s="88"/>
      <c r="Q53" s="88"/>
      <c r="R53" s="90">
        <f t="shared" si="0"/>
        <v>0</v>
      </c>
      <c r="S53" s="85">
        <f t="shared" si="1"/>
        <v>0</v>
      </c>
    </row>
    <row r="54" spans="1:19" ht="39.75" hidden="1" customHeight="1" thickBot="1" x14ac:dyDescent="0.3">
      <c r="A54" s="73"/>
      <c r="B54" s="70" t="s">
        <v>118</v>
      </c>
      <c r="C54" s="80"/>
      <c r="D54" s="86"/>
      <c r="E54" s="87"/>
      <c r="F54" s="88"/>
      <c r="G54" s="88"/>
      <c r="H54" s="88"/>
      <c r="I54" s="89"/>
      <c r="J54" s="88"/>
      <c r="K54" s="88"/>
      <c r="L54" s="88"/>
      <c r="M54" s="88"/>
      <c r="N54" s="88"/>
      <c r="O54" s="88"/>
      <c r="P54" s="88"/>
      <c r="Q54" s="88"/>
      <c r="R54" s="90">
        <f t="shared" si="0"/>
        <v>0</v>
      </c>
      <c r="S54" s="85">
        <f t="shared" si="1"/>
        <v>0</v>
      </c>
    </row>
    <row r="55" spans="1:19" ht="39.75" hidden="1" customHeight="1" thickBot="1" x14ac:dyDescent="0.3">
      <c r="A55" s="73"/>
      <c r="B55" s="70" t="s">
        <v>119</v>
      </c>
      <c r="C55" s="80"/>
      <c r="D55" s="92"/>
      <c r="E55" s="87"/>
      <c r="F55" s="88"/>
      <c r="G55" s="88"/>
      <c r="H55" s="88"/>
      <c r="I55" s="89"/>
      <c r="J55" s="88"/>
      <c r="K55" s="88"/>
      <c r="L55" s="88"/>
      <c r="M55" s="88"/>
      <c r="N55" s="88"/>
      <c r="O55" s="88"/>
      <c r="P55" s="88"/>
      <c r="Q55" s="88"/>
      <c r="R55" s="90">
        <f t="shared" si="0"/>
        <v>0</v>
      </c>
      <c r="S55" s="85">
        <f t="shared" si="1"/>
        <v>0</v>
      </c>
    </row>
    <row r="56" spans="1:19" ht="39.75" hidden="1" customHeight="1" thickBot="1" x14ac:dyDescent="0.3">
      <c r="A56" s="73"/>
      <c r="B56" s="70" t="s">
        <v>28</v>
      </c>
      <c r="C56" s="80"/>
      <c r="D56" s="115"/>
      <c r="E56" s="87"/>
      <c r="F56" s="88"/>
      <c r="G56" s="88"/>
      <c r="H56" s="88"/>
      <c r="I56" s="89"/>
      <c r="J56" s="88"/>
      <c r="K56" s="88"/>
      <c r="L56" s="88"/>
      <c r="M56" s="88"/>
      <c r="N56" s="88"/>
      <c r="O56" s="88"/>
      <c r="P56" s="88"/>
      <c r="Q56" s="88"/>
      <c r="R56" s="90">
        <f t="shared" si="0"/>
        <v>0</v>
      </c>
      <c r="S56" s="85">
        <f t="shared" si="1"/>
        <v>0</v>
      </c>
    </row>
    <row r="57" spans="1:19" ht="39.75" hidden="1" customHeight="1" thickBot="1" x14ac:dyDescent="0.3">
      <c r="A57" s="73"/>
      <c r="B57" s="70" t="s">
        <v>29</v>
      </c>
      <c r="C57" s="80"/>
      <c r="D57" s="86"/>
      <c r="E57" s="87"/>
      <c r="F57" s="88"/>
      <c r="G57" s="88"/>
      <c r="H57" s="88"/>
      <c r="I57" s="89"/>
      <c r="J57" s="88"/>
      <c r="K57" s="88"/>
      <c r="L57" s="88"/>
      <c r="M57" s="88"/>
      <c r="N57" s="88"/>
      <c r="O57" s="88"/>
      <c r="P57" s="88"/>
      <c r="Q57" s="88"/>
      <c r="R57" s="90">
        <f t="shared" si="0"/>
        <v>0</v>
      </c>
      <c r="S57" s="85">
        <f t="shared" si="1"/>
        <v>0</v>
      </c>
    </row>
    <row r="58" spans="1:19" ht="39.75" hidden="1" customHeight="1" thickBot="1" x14ac:dyDescent="0.3">
      <c r="A58" s="73"/>
      <c r="B58" s="70" t="s">
        <v>120</v>
      </c>
      <c r="C58" s="80"/>
      <c r="D58" s="114"/>
      <c r="E58" s="87"/>
      <c r="F58" s="88"/>
      <c r="G58" s="88"/>
      <c r="H58" s="88"/>
      <c r="I58" s="89"/>
      <c r="J58" s="88"/>
      <c r="K58" s="88"/>
      <c r="L58" s="88"/>
      <c r="M58" s="88"/>
      <c r="N58" s="88"/>
      <c r="O58" s="88"/>
      <c r="P58" s="88"/>
      <c r="Q58" s="88"/>
      <c r="R58" s="90">
        <f t="shared" si="0"/>
        <v>0</v>
      </c>
      <c r="S58" s="85">
        <f t="shared" si="1"/>
        <v>0</v>
      </c>
    </row>
    <row r="59" spans="1:19" ht="39.75" hidden="1" customHeight="1" thickBot="1" x14ac:dyDescent="0.3">
      <c r="A59" s="73"/>
      <c r="B59" s="70" t="s">
        <v>121</v>
      </c>
      <c r="C59" s="80"/>
      <c r="D59" s="92"/>
      <c r="E59" s="87"/>
      <c r="F59" s="88"/>
      <c r="G59" s="88"/>
      <c r="H59" s="88"/>
      <c r="I59" s="89"/>
      <c r="J59" s="88"/>
      <c r="K59" s="88"/>
      <c r="L59" s="88"/>
      <c r="M59" s="88"/>
      <c r="N59" s="88"/>
      <c r="O59" s="88"/>
      <c r="P59" s="88"/>
      <c r="Q59" s="88"/>
      <c r="R59" s="90">
        <f t="shared" si="0"/>
        <v>0</v>
      </c>
      <c r="S59" s="85">
        <f t="shared" si="1"/>
        <v>0</v>
      </c>
    </row>
    <row r="60" spans="1:19" ht="39.75" hidden="1" customHeight="1" thickBot="1" x14ac:dyDescent="0.3">
      <c r="A60" s="73"/>
      <c r="B60" s="70" t="s">
        <v>122</v>
      </c>
      <c r="C60" s="80"/>
      <c r="D60" s="92"/>
      <c r="E60" s="87"/>
      <c r="F60" s="88"/>
      <c r="G60" s="88"/>
      <c r="H60" s="88"/>
      <c r="I60" s="89"/>
      <c r="J60" s="88"/>
      <c r="K60" s="88"/>
      <c r="L60" s="88"/>
      <c r="M60" s="88"/>
      <c r="N60" s="88"/>
      <c r="O60" s="88"/>
      <c r="P60" s="88"/>
      <c r="Q60" s="88"/>
      <c r="R60" s="90">
        <f t="shared" si="0"/>
        <v>0</v>
      </c>
      <c r="S60" s="85">
        <f t="shared" si="1"/>
        <v>0</v>
      </c>
    </row>
    <row r="61" spans="1:19" ht="39.75" hidden="1" customHeight="1" thickBot="1" x14ac:dyDescent="0.3">
      <c r="A61" s="73"/>
      <c r="B61" s="70" t="s">
        <v>123</v>
      </c>
      <c r="C61" s="80"/>
      <c r="D61" s="93"/>
      <c r="E61" s="87"/>
      <c r="F61" s="88"/>
      <c r="G61" s="88"/>
      <c r="H61" s="88"/>
      <c r="I61" s="89"/>
      <c r="J61" s="88"/>
      <c r="K61" s="88"/>
      <c r="L61" s="88"/>
      <c r="M61" s="88"/>
      <c r="N61" s="88"/>
      <c r="O61" s="88"/>
      <c r="P61" s="88"/>
      <c r="Q61" s="88"/>
      <c r="R61" s="90">
        <f t="shared" si="0"/>
        <v>0</v>
      </c>
      <c r="S61" s="85">
        <f t="shared" si="1"/>
        <v>0</v>
      </c>
    </row>
    <row r="62" spans="1:19" ht="39.950000000000003" customHeight="1" thickBot="1" x14ac:dyDescent="0.3">
      <c r="A62" s="73"/>
      <c r="B62" s="70" t="s">
        <v>30</v>
      </c>
      <c r="C62" s="80">
        <v>1529</v>
      </c>
      <c r="D62" s="93">
        <v>6113030</v>
      </c>
      <c r="E62" s="87">
        <f>+I62</f>
        <v>4279121</v>
      </c>
      <c r="F62" s="88"/>
      <c r="G62" s="88"/>
      <c r="H62" s="88"/>
      <c r="I62" s="89">
        <v>4279121</v>
      </c>
      <c r="J62" s="88">
        <v>0</v>
      </c>
      <c r="K62" s="88"/>
      <c r="L62" s="88"/>
      <c r="M62" s="88"/>
      <c r="N62" s="88"/>
      <c r="O62" s="88"/>
      <c r="P62" s="88"/>
      <c r="Q62" s="88"/>
      <c r="R62" s="90">
        <f t="shared" si="0"/>
        <v>4279121</v>
      </c>
      <c r="S62" s="85">
        <f t="shared" si="1"/>
        <v>0</v>
      </c>
    </row>
    <row r="63" spans="1:19" ht="39.950000000000003" customHeight="1" thickBot="1" x14ac:dyDescent="0.3">
      <c r="A63" s="73"/>
      <c r="B63" s="70" t="s">
        <v>73</v>
      </c>
      <c r="C63" s="80"/>
      <c r="D63" s="93"/>
      <c r="E63" s="87"/>
      <c r="F63" s="88"/>
      <c r="G63" s="88"/>
      <c r="H63" s="88"/>
      <c r="I63" s="89"/>
      <c r="J63" s="88"/>
      <c r="K63" s="88"/>
      <c r="L63" s="88"/>
      <c r="M63" s="88"/>
      <c r="N63" s="88"/>
      <c r="O63" s="88"/>
      <c r="P63" s="88"/>
      <c r="Q63" s="88"/>
      <c r="R63" s="90">
        <f t="shared" si="0"/>
        <v>0</v>
      </c>
      <c r="S63" s="85">
        <f t="shared" si="1"/>
        <v>0</v>
      </c>
    </row>
    <row r="64" spans="1:19" ht="39.950000000000003" customHeight="1" thickBot="1" x14ac:dyDescent="0.3">
      <c r="A64" s="73"/>
      <c r="B64" s="70" t="s">
        <v>201</v>
      </c>
      <c r="C64" s="80"/>
      <c r="D64" s="93"/>
      <c r="E64" s="87"/>
      <c r="F64" s="88"/>
      <c r="G64" s="88"/>
      <c r="H64" s="88"/>
      <c r="I64" s="89"/>
      <c r="J64" s="88"/>
      <c r="K64" s="88"/>
      <c r="L64" s="88"/>
      <c r="M64" s="88"/>
      <c r="N64" s="88"/>
      <c r="O64" s="88"/>
      <c r="P64" s="88"/>
      <c r="Q64" s="88"/>
      <c r="R64" s="90">
        <f t="shared" si="0"/>
        <v>0</v>
      </c>
      <c r="S64" s="85">
        <f t="shared" si="1"/>
        <v>0</v>
      </c>
    </row>
    <row r="65" spans="1:19" ht="39.950000000000003" customHeight="1" thickBot="1" x14ac:dyDescent="0.3">
      <c r="A65" s="73"/>
      <c r="B65" s="70" t="s">
        <v>32</v>
      </c>
      <c r="C65" s="80"/>
      <c r="D65" s="93"/>
      <c r="E65" s="87"/>
      <c r="F65" s="88"/>
      <c r="G65" s="88"/>
      <c r="H65" s="88"/>
      <c r="I65" s="89"/>
      <c r="J65" s="88"/>
      <c r="K65" s="88"/>
      <c r="L65" s="88"/>
      <c r="M65" s="88"/>
      <c r="N65" s="88"/>
      <c r="O65" s="88"/>
      <c r="P65" s="88"/>
      <c r="Q65" s="88"/>
      <c r="R65" s="90">
        <f t="shared" si="0"/>
        <v>0</v>
      </c>
      <c r="S65" s="85">
        <f t="shared" si="1"/>
        <v>0</v>
      </c>
    </row>
    <row r="66" spans="1:19" ht="39.950000000000003" customHeight="1" thickBot="1" x14ac:dyDescent="0.3">
      <c r="A66" s="73"/>
      <c r="B66" s="70" t="s">
        <v>33</v>
      </c>
      <c r="C66" s="80">
        <v>1530</v>
      </c>
      <c r="D66" s="115">
        <v>2385200</v>
      </c>
      <c r="E66" s="87">
        <f>+I66</f>
        <v>1669640</v>
      </c>
      <c r="F66" s="88"/>
      <c r="G66" s="88"/>
      <c r="H66" s="88"/>
      <c r="I66" s="89">
        <v>1669640</v>
      </c>
      <c r="J66" s="88">
        <v>0</v>
      </c>
      <c r="K66" s="88"/>
      <c r="L66" s="88"/>
      <c r="M66" s="88"/>
      <c r="N66" s="88"/>
      <c r="O66" s="88"/>
      <c r="P66" s="88"/>
      <c r="Q66" s="88"/>
      <c r="R66" s="90">
        <f t="shared" si="0"/>
        <v>1669640</v>
      </c>
      <c r="S66" s="85">
        <f t="shared" si="1"/>
        <v>0</v>
      </c>
    </row>
    <row r="67" spans="1:19" ht="35.25" customHeight="1" thickBot="1" x14ac:dyDescent="0.3">
      <c r="A67" s="73"/>
      <c r="B67" s="70" t="s">
        <v>125</v>
      </c>
      <c r="C67" s="80"/>
      <c r="D67" s="114"/>
      <c r="E67" s="87"/>
      <c r="F67" s="88"/>
      <c r="G67" s="88"/>
      <c r="H67" s="88"/>
      <c r="I67" s="89"/>
      <c r="J67" s="88"/>
      <c r="K67" s="88"/>
      <c r="L67" s="88"/>
      <c r="M67" s="88"/>
      <c r="N67" s="88"/>
      <c r="O67" s="88"/>
      <c r="P67" s="88"/>
      <c r="Q67" s="88"/>
      <c r="R67" s="90">
        <f t="shared" si="0"/>
        <v>0</v>
      </c>
      <c r="S67" s="85">
        <f t="shared" si="1"/>
        <v>0</v>
      </c>
    </row>
    <row r="68" spans="1:19" ht="39.75" hidden="1" customHeight="1" thickBot="1" x14ac:dyDescent="0.3">
      <c r="A68" s="73"/>
      <c r="B68" s="70" t="s">
        <v>126</v>
      </c>
      <c r="C68" s="80"/>
      <c r="D68" s="86"/>
      <c r="E68" s="87"/>
      <c r="F68" s="88"/>
      <c r="G68" s="88"/>
      <c r="H68" s="88"/>
      <c r="I68" s="89"/>
      <c r="J68" s="88"/>
      <c r="K68" s="88"/>
      <c r="L68" s="88"/>
      <c r="M68" s="88"/>
      <c r="N68" s="88"/>
      <c r="O68" s="88"/>
      <c r="P68" s="88"/>
      <c r="Q68" s="88"/>
      <c r="R68" s="90">
        <f t="shared" si="0"/>
        <v>0</v>
      </c>
      <c r="S68" s="85">
        <f t="shared" si="1"/>
        <v>0</v>
      </c>
    </row>
    <row r="69" spans="1:19" ht="39.75" hidden="1" customHeight="1" thickBot="1" x14ac:dyDescent="0.3">
      <c r="A69" s="73"/>
      <c r="B69" s="70" t="s">
        <v>127</v>
      </c>
      <c r="C69" s="80"/>
      <c r="D69" s="86"/>
      <c r="E69" s="87"/>
      <c r="F69" s="88"/>
      <c r="G69" s="88"/>
      <c r="H69" s="88"/>
      <c r="I69" s="89"/>
      <c r="J69" s="88"/>
      <c r="K69" s="88"/>
      <c r="L69" s="88"/>
      <c r="M69" s="88"/>
      <c r="N69" s="88"/>
      <c r="O69" s="88"/>
      <c r="P69" s="88"/>
      <c r="Q69" s="88"/>
      <c r="R69" s="90">
        <f t="shared" si="0"/>
        <v>0</v>
      </c>
      <c r="S69" s="85">
        <f t="shared" si="1"/>
        <v>0</v>
      </c>
    </row>
    <row r="70" spans="1:19" ht="39.75" hidden="1" customHeight="1" thickBot="1" x14ac:dyDescent="0.3">
      <c r="A70" s="73"/>
      <c r="B70" s="70" t="s">
        <v>128</v>
      </c>
      <c r="C70" s="80"/>
      <c r="D70" s="86"/>
      <c r="E70" s="87"/>
      <c r="F70" s="88"/>
      <c r="G70" s="88"/>
      <c r="H70" s="88"/>
      <c r="I70" s="89"/>
      <c r="J70" s="88"/>
      <c r="K70" s="88"/>
      <c r="L70" s="88"/>
      <c r="M70" s="116"/>
      <c r="N70" s="88"/>
      <c r="O70" s="88"/>
      <c r="P70" s="88"/>
      <c r="Q70" s="88"/>
      <c r="R70" s="90">
        <f t="shared" si="0"/>
        <v>0</v>
      </c>
      <c r="S70" s="85">
        <f t="shared" si="1"/>
        <v>0</v>
      </c>
    </row>
    <row r="71" spans="1:19" ht="39.75" hidden="1" customHeight="1" thickBot="1" x14ac:dyDescent="0.3">
      <c r="A71" s="73"/>
      <c r="B71" s="70" t="s">
        <v>64</v>
      </c>
      <c r="C71" s="80"/>
      <c r="D71" s="86"/>
      <c r="E71" s="87"/>
      <c r="F71" s="88"/>
      <c r="G71" s="88"/>
      <c r="H71" s="88"/>
      <c r="I71" s="89"/>
      <c r="J71" s="88"/>
      <c r="K71" s="88"/>
      <c r="L71" s="88"/>
      <c r="M71" s="88"/>
      <c r="N71" s="88"/>
      <c r="O71" s="88"/>
      <c r="P71" s="88"/>
      <c r="Q71" s="88"/>
      <c r="R71" s="90">
        <f t="shared" si="0"/>
        <v>0</v>
      </c>
      <c r="S71" s="85">
        <f t="shared" si="1"/>
        <v>0</v>
      </c>
    </row>
    <row r="72" spans="1:19" ht="39.75" hidden="1" customHeight="1" thickBot="1" x14ac:dyDescent="0.3">
      <c r="A72" s="73"/>
      <c r="B72" s="70" t="s">
        <v>34</v>
      </c>
      <c r="C72" s="80"/>
      <c r="D72" s="86"/>
      <c r="E72" s="87"/>
      <c r="F72" s="88"/>
      <c r="G72" s="88"/>
      <c r="H72" s="88"/>
      <c r="I72" s="89"/>
      <c r="J72" s="88"/>
      <c r="K72" s="88"/>
      <c r="L72" s="88"/>
      <c r="M72" s="88"/>
      <c r="N72" s="88"/>
      <c r="O72" s="88"/>
      <c r="P72" s="88"/>
      <c r="Q72" s="88"/>
      <c r="R72" s="90">
        <f t="shared" si="0"/>
        <v>0</v>
      </c>
      <c r="S72" s="85">
        <f t="shared" si="1"/>
        <v>0</v>
      </c>
    </row>
    <row r="73" spans="1:19" ht="39.75" hidden="1" customHeight="1" thickBot="1" x14ac:dyDescent="0.3">
      <c r="A73" s="73"/>
      <c r="B73" s="70" t="s">
        <v>35</v>
      </c>
      <c r="C73" s="80"/>
      <c r="D73" s="86"/>
      <c r="E73" s="87"/>
      <c r="F73" s="88"/>
      <c r="G73" s="88"/>
      <c r="H73" s="88"/>
      <c r="I73" s="89"/>
      <c r="J73" s="88"/>
      <c r="K73" s="88"/>
      <c r="L73" s="88"/>
      <c r="M73" s="88"/>
      <c r="N73" s="88"/>
      <c r="O73" s="88"/>
      <c r="P73" s="88"/>
      <c r="Q73" s="88"/>
      <c r="R73" s="90">
        <f t="shared" si="0"/>
        <v>0</v>
      </c>
      <c r="S73" s="85">
        <f t="shared" si="1"/>
        <v>0</v>
      </c>
    </row>
    <row r="74" spans="1:19" ht="39.75" hidden="1" customHeight="1" thickBot="1" x14ac:dyDescent="0.3">
      <c r="A74" s="73"/>
      <c r="B74" s="70" t="s">
        <v>129</v>
      </c>
      <c r="C74" s="80"/>
      <c r="D74" s="86"/>
      <c r="E74" s="87"/>
      <c r="F74" s="88"/>
      <c r="G74" s="88"/>
      <c r="H74" s="88"/>
      <c r="I74" s="89"/>
      <c r="J74" s="88"/>
      <c r="K74" s="88"/>
      <c r="L74" s="88"/>
      <c r="M74" s="88"/>
      <c r="N74" s="88"/>
      <c r="O74" s="88"/>
      <c r="P74" s="88"/>
      <c r="Q74" s="88"/>
      <c r="R74" s="90">
        <f t="shared" si="0"/>
        <v>0</v>
      </c>
      <c r="S74" s="85">
        <f t="shared" si="1"/>
        <v>0</v>
      </c>
    </row>
    <row r="75" spans="1:19" ht="39.75" hidden="1" customHeight="1" thickBot="1" x14ac:dyDescent="0.3">
      <c r="A75" s="73"/>
      <c r="B75" s="70" t="s">
        <v>130</v>
      </c>
      <c r="C75" s="80"/>
      <c r="D75" s="86"/>
      <c r="E75" s="87"/>
      <c r="F75" s="88"/>
      <c r="G75" s="88"/>
      <c r="H75" s="88"/>
      <c r="I75" s="89"/>
      <c r="J75" s="88"/>
      <c r="K75" s="88"/>
      <c r="L75" s="88"/>
      <c r="M75" s="88"/>
      <c r="N75" s="88"/>
      <c r="O75" s="88"/>
      <c r="P75" s="88"/>
      <c r="Q75" s="88"/>
      <c r="R75" s="90">
        <f t="shared" si="0"/>
        <v>0</v>
      </c>
      <c r="S75" s="85">
        <f t="shared" si="1"/>
        <v>0</v>
      </c>
    </row>
    <row r="76" spans="1:19" ht="39.75" hidden="1" customHeight="1" thickBot="1" x14ac:dyDescent="0.3">
      <c r="A76" s="73"/>
      <c r="B76" s="70" t="s">
        <v>36</v>
      </c>
      <c r="C76" s="80"/>
      <c r="D76" s="86"/>
      <c r="E76" s="87"/>
      <c r="F76" s="88"/>
      <c r="G76" s="88"/>
      <c r="H76" s="88"/>
      <c r="I76" s="89"/>
      <c r="J76" s="88"/>
      <c r="K76" s="88"/>
      <c r="L76" s="88"/>
      <c r="M76" s="88"/>
      <c r="N76" s="88"/>
      <c r="O76" s="88"/>
      <c r="P76" s="88"/>
      <c r="Q76" s="88"/>
      <c r="R76" s="90">
        <f t="shared" si="0"/>
        <v>0</v>
      </c>
      <c r="S76" s="85">
        <f t="shared" si="1"/>
        <v>0</v>
      </c>
    </row>
    <row r="77" spans="1:19" ht="39.75" hidden="1" customHeight="1" thickBot="1" x14ac:dyDescent="0.3">
      <c r="A77" s="73"/>
      <c r="B77" s="70" t="s">
        <v>65</v>
      </c>
      <c r="C77" s="80"/>
      <c r="D77" s="86"/>
      <c r="E77" s="87"/>
      <c r="F77" s="88"/>
      <c r="G77" s="88"/>
      <c r="H77" s="88"/>
      <c r="I77" s="89"/>
      <c r="J77" s="88"/>
      <c r="K77" s="88"/>
      <c r="L77" s="88"/>
      <c r="M77" s="88"/>
      <c r="N77" s="88"/>
      <c r="O77" s="88"/>
      <c r="P77" s="88"/>
      <c r="Q77" s="88"/>
      <c r="R77" s="90">
        <f t="shared" si="0"/>
        <v>0</v>
      </c>
      <c r="S77" s="85">
        <f t="shared" si="1"/>
        <v>0</v>
      </c>
    </row>
    <row r="78" spans="1:19" ht="39.75" hidden="1" customHeight="1" thickBot="1" x14ac:dyDescent="0.3">
      <c r="A78" s="73"/>
      <c r="B78" s="70" t="s">
        <v>131</v>
      </c>
      <c r="C78" s="80"/>
      <c r="D78" s="86"/>
      <c r="E78" s="87"/>
      <c r="F78" s="88"/>
      <c r="G78" s="88"/>
      <c r="H78" s="88"/>
      <c r="I78" s="89"/>
      <c r="J78" s="88"/>
      <c r="K78" s="88"/>
      <c r="L78" s="88"/>
      <c r="M78" s="88"/>
      <c r="N78" s="88"/>
      <c r="O78" s="88"/>
      <c r="P78" s="88"/>
      <c r="Q78" s="88"/>
      <c r="R78" s="90">
        <f t="shared" si="0"/>
        <v>0</v>
      </c>
      <c r="S78" s="85">
        <f t="shared" si="1"/>
        <v>0</v>
      </c>
    </row>
    <row r="79" spans="1:19" ht="39.75" hidden="1" customHeight="1" thickBot="1" x14ac:dyDescent="0.3">
      <c r="A79" s="73"/>
      <c r="B79" s="70" t="s">
        <v>132</v>
      </c>
      <c r="C79" s="80"/>
      <c r="D79" s="86"/>
      <c r="E79" s="87"/>
      <c r="F79" s="88"/>
      <c r="G79" s="88"/>
      <c r="H79" s="88"/>
      <c r="I79" s="89"/>
      <c r="J79" s="88"/>
      <c r="K79" s="88"/>
      <c r="L79" s="88"/>
      <c r="M79" s="88"/>
      <c r="N79" s="88"/>
      <c r="O79" s="88"/>
      <c r="P79" s="88"/>
      <c r="Q79" s="88"/>
      <c r="R79" s="90">
        <f t="shared" si="0"/>
        <v>0</v>
      </c>
      <c r="S79" s="85">
        <f t="shared" si="1"/>
        <v>0</v>
      </c>
    </row>
    <row r="80" spans="1:19" ht="39.950000000000003" customHeight="1" thickBot="1" x14ac:dyDescent="0.3">
      <c r="A80" s="73"/>
      <c r="B80" s="70" t="s">
        <v>66</v>
      </c>
      <c r="C80" s="80">
        <v>1533</v>
      </c>
      <c r="D80" s="86">
        <v>28490287</v>
      </c>
      <c r="E80" s="87">
        <v>19943201</v>
      </c>
      <c r="F80" s="88"/>
      <c r="G80" s="88"/>
      <c r="H80" s="88">
        <v>19943201</v>
      </c>
      <c r="I80" s="89"/>
      <c r="J80" s="88">
        <v>0</v>
      </c>
      <c r="K80" s="88"/>
      <c r="L80" s="88"/>
      <c r="M80" s="88"/>
      <c r="N80" s="88"/>
      <c r="O80" s="88"/>
      <c r="P80" s="88"/>
      <c r="Q80" s="88"/>
      <c r="R80" s="90">
        <f t="shared" si="0"/>
        <v>19943201</v>
      </c>
      <c r="S80" s="85">
        <f t="shared" si="1"/>
        <v>0</v>
      </c>
    </row>
    <row r="81" spans="1:19" ht="35.25" customHeight="1" thickBot="1" x14ac:dyDescent="0.3">
      <c r="A81" s="73"/>
      <c r="B81" s="70" t="s">
        <v>37</v>
      </c>
      <c r="C81" s="80"/>
      <c r="D81" s="86"/>
      <c r="E81" s="87"/>
      <c r="F81" s="88"/>
      <c r="G81" s="88"/>
      <c r="H81" s="88"/>
      <c r="I81" s="89"/>
      <c r="J81" s="88"/>
      <c r="K81" s="88"/>
      <c r="L81" s="88"/>
      <c r="M81" s="88"/>
      <c r="N81" s="88"/>
      <c r="O81" s="88"/>
      <c r="P81" s="88"/>
      <c r="Q81" s="88"/>
      <c r="R81" s="90">
        <f t="shared" ref="R81:R112" si="2">SUM(F81:Q81)</f>
        <v>0</v>
      </c>
      <c r="S81" s="85">
        <f t="shared" ref="S81:S112" si="3">+E81-R81</f>
        <v>0</v>
      </c>
    </row>
    <row r="82" spans="1:19" ht="39.75" hidden="1" customHeight="1" thickBot="1" x14ac:dyDescent="0.3">
      <c r="A82" s="73"/>
      <c r="B82" s="70" t="s">
        <v>133</v>
      </c>
      <c r="C82" s="80"/>
      <c r="D82" s="86"/>
      <c r="E82" s="87"/>
      <c r="F82" s="88"/>
      <c r="G82" s="88"/>
      <c r="H82" s="88"/>
      <c r="I82" s="89"/>
      <c r="J82" s="88"/>
      <c r="K82" s="88"/>
      <c r="L82" s="88"/>
      <c r="M82" s="88"/>
      <c r="N82" s="88"/>
      <c r="O82" s="88"/>
      <c r="P82" s="88"/>
      <c r="Q82" s="88"/>
      <c r="R82" s="90">
        <f t="shared" si="2"/>
        <v>0</v>
      </c>
      <c r="S82" s="85">
        <f t="shared" si="3"/>
        <v>0</v>
      </c>
    </row>
    <row r="83" spans="1:19" ht="39.75" hidden="1" customHeight="1" thickBot="1" x14ac:dyDescent="0.3">
      <c r="A83" s="73"/>
      <c r="B83" s="70" t="s">
        <v>38</v>
      </c>
      <c r="C83" s="80"/>
      <c r="D83" s="86"/>
      <c r="E83" s="87"/>
      <c r="F83" s="88"/>
      <c r="G83" s="88"/>
      <c r="H83" s="88"/>
      <c r="I83" s="89"/>
      <c r="J83" s="88"/>
      <c r="K83" s="88"/>
      <c r="L83" s="88"/>
      <c r="M83" s="88"/>
      <c r="N83" s="88"/>
      <c r="O83" s="88"/>
      <c r="P83" s="88"/>
      <c r="Q83" s="88"/>
      <c r="R83" s="90"/>
      <c r="S83" s="85"/>
    </row>
    <row r="84" spans="1:19" ht="39.75" hidden="1" customHeight="1" thickBot="1" x14ac:dyDescent="0.3">
      <c r="A84" s="73"/>
      <c r="B84" s="70" t="s">
        <v>134</v>
      </c>
      <c r="C84" s="80"/>
      <c r="D84" s="86"/>
      <c r="E84" s="87"/>
      <c r="F84" s="88"/>
      <c r="G84" s="88"/>
      <c r="H84" s="88"/>
      <c r="I84" s="89"/>
      <c r="J84" s="88"/>
      <c r="K84" s="88"/>
      <c r="L84" s="88"/>
      <c r="M84" s="88"/>
      <c r="N84" s="88"/>
      <c r="O84" s="88"/>
      <c r="P84" s="88"/>
      <c r="Q84" s="88"/>
      <c r="R84" s="90">
        <f t="shared" si="2"/>
        <v>0</v>
      </c>
      <c r="S84" s="85">
        <f t="shared" si="3"/>
        <v>0</v>
      </c>
    </row>
    <row r="85" spans="1:19" ht="39.75" hidden="1" customHeight="1" thickBot="1" x14ac:dyDescent="0.3">
      <c r="A85" s="73"/>
      <c r="B85" s="70" t="s">
        <v>39</v>
      </c>
      <c r="C85" s="80"/>
      <c r="D85" s="86"/>
      <c r="E85" s="87"/>
      <c r="F85" s="88"/>
      <c r="G85" s="88"/>
      <c r="H85" s="88"/>
      <c r="I85" s="89"/>
      <c r="J85" s="88"/>
      <c r="K85" s="88"/>
      <c r="L85" s="88"/>
      <c r="M85" s="88"/>
      <c r="N85" s="88"/>
      <c r="O85" s="88"/>
      <c r="P85" s="88"/>
      <c r="Q85" s="88"/>
      <c r="R85" s="90">
        <f t="shared" si="2"/>
        <v>0</v>
      </c>
      <c r="S85" s="85">
        <f t="shared" si="3"/>
        <v>0</v>
      </c>
    </row>
    <row r="86" spans="1:19" ht="39.75" hidden="1" customHeight="1" thickBot="1" x14ac:dyDescent="0.3">
      <c r="A86" s="73"/>
      <c r="B86" s="70" t="s">
        <v>135</v>
      </c>
      <c r="C86" s="80"/>
      <c r="D86" s="86"/>
      <c r="E86" s="87"/>
      <c r="F86" s="88"/>
      <c r="G86" s="88"/>
      <c r="H86" s="88"/>
      <c r="I86" s="89"/>
      <c r="J86" s="88"/>
      <c r="K86" s="88"/>
      <c r="L86" s="88"/>
      <c r="M86" s="88"/>
      <c r="N86" s="88"/>
      <c r="O86" s="88"/>
      <c r="P86" s="88"/>
      <c r="Q86" s="88"/>
      <c r="R86" s="90">
        <f t="shared" si="2"/>
        <v>0</v>
      </c>
      <c r="S86" s="85">
        <f t="shared" si="3"/>
        <v>0</v>
      </c>
    </row>
    <row r="87" spans="1:19" ht="39.75" hidden="1" customHeight="1" thickBot="1" x14ac:dyDescent="0.3">
      <c r="A87" s="73"/>
      <c r="B87" s="70" t="s">
        <v>136</v>
      </c>
      <c r="C87" s="80"/>
      <c r="D87" s="86"/>
      <c r="E87" s="87"/>
      <c r="F87" s="88"/>
      <c r="G87" s="88"/>
      <c r="H87" s="88"/>
      <c r="I87" s="89"/>
      <c r="J87" s="88"/>
      <c r="K87" s="88"/>
      <c r="L87" s="88"/>
      <c r="M87" s="88"/>
      <c r="N87" s="88"/>
      <c r="O87" s="88"/>
      <c r="P87" s="88"/>
      <c r="Q87" s="88"/>
      <c r="R87" s="90">
        <f t="shared" si="2"/>
        <v>0</v>
      </c>
      <c r="S87" s="85">
        <f t="shared" si="3"/>
        <v>0</v>
      </c>
    </row>
    <row r="88" spans="1:19" ht="39.75" hidden="1" customHeight="1" thickBot="1" x14ac:dyDescent="0.3">
      <c r="A88" s="73"/>
      <c r="B88" s="70" t="s">
        <v>137</v>
      </c>
      <c r="C88" s="80"/>
      <c r="D88" s="86"/>
      <c r="E88" s="87"/>
      <c r="F88" s="88"/>
      <c r="G88" s="88"/>
      <c r="H88" s="88"/>
      <c r="I88" s="89"/>
      <c r="J88" s="88"/>
      <c r="K88" s="88"/>
      <c r="L88" s="88"/>
      <c r="M88" s="88"/>
      <c r="N88" s="88"/>
      <c r="O88" s="88"/>
      <c r="P88" s="88"/>
      <c r="Q88" s="88"/>
      <c r="R88" s="90">
        <f t="shared" si="2"/>
        <v>0</v>
      </c>
      <c r="S88" s="85">
        <f t="shared" si="3"/>
        <v>0</v>
      </c>
    </row>
    <row r="89" spans="1:19" ht="39.75" hidden="1" customHeight="1" thickBot="1" x14ac:dyDescent="0.3">
      <c r="A89" s="73"/>
      <c r="B89" s="70" t="s">
        <v>138</v>
      </c>
      <c r="C89" s="80"/>
      <c r="D89" s="86"/>
      <c r="E89" s="87"/>
      <c r="F89" s="88"/>
      <c r="G89" s="88"/>
      <c r="H89" s="88"/>
      <c r="I89" s="89"/>
      <c r="J89" s="88"/>
      <c r="K89" s="88"/>
      <c r="L89" s="88"/>
      <c r="M89" s="88"/>
      <c r="N89" s="88"/>
      <c r="O89" s="88"/>
      <c r="P89" s="88"/>
      <c r="Q89" s="88"/>
      <c r="R89" s="90">
        <f t="shared" si="2"/>
        <v>0</v>
      </c>
      <c r="S89" s="85">
        <f t="shared" si="3"/>
        <v>0</v>
      </c>
    </row>
    <row r="90" spans="1:19" ht="39.75" hidden="1" customHeight="1" thickBot="1" x14ac:dyDescent="0.3">
      <c r="A90" s="73"/>
      <c r="B90" s="70" t="s">
        <v>40</v>
      </c>
      <c r="C90" s="80"/>
      <c r="D90" s="86"/>
      <c r="E90" s="87"/>
      <c r="F90" s="88"/>
      <c r="G90" s="88"/>
      <c r="H90" s="88"/>
      <c r="I90" s="89"/>
      <c r="J90" s="88"/>
      <c r="K90" s="88"/>
      <c r="L90" s="88"/>
      <c r="M90" s="88"/>
      <c r="N90" s="88"/>
      <c r="O90" s="88"/>
      <c r="P90" s="88"/>
      <c r="Q90" s="88"/>
      <c r="R90" s="90">
        <f t="shared" si="2"/>
        <v>0</v>
      </c>
      <c r="S90" s="85">
        <f t="shared" si="3"/>
        <v>0</v>
      </c>
    </row>
    <row r="91" spans="1:19" ht="39.75" hidden="1" customHeight="1" thickBot="1" x14ac:dyDescent="0.3">
      <c r="A91" s="73"/>
      <c r="B91" s="70" t="s">
        <v>173</v>
      </c>
      <c r="C91" s="80"/>
      <c r="D91" s="86"/>
      <c r="E91" s="87"/>
      <c r="F91" s="88"/>
      <c r="G91" s="88"/>
      <c r="H91" s="88"/>
      <c r="I91" s="89"/>
      <c r="J91" s="88"/>
      <c r="K91" s="88"/>
      <c r="L91" s="88"/>
      <c r="M91" s="88"/>
      <c r="N91" s="88"/>
      <c r="O91" s="88"/>
      <c r="P91" s="88"/>
      <c r="Q91" s="88"/>
      <c r="R91" s="90">
        <f t="shared" si="2"/>
        <v>0</v>
      </c>
      <c r="S91" s="85">
        <f t="shared" si="3"/>
        <v>0</v>
      </c>
    </row>
    <row r="92" spans="1:19" ht="39.75" hidden="1" customHeight="1" thickBot="1" x14ac:dyDescent="0.3">
      <c r="A92" s="73"/>
      <c r="B92" s="70" t="s">
        <v>140</v>
      </c>
      <c r="C92" s="80"/>
      <c r="D92" s="86"/>
      <c r="E92" s="87"/>
      <c r="F92" s="88"/>
      <c r="G92" s="88"/>
      <c r="H92" s="88"/>
      <c r="I92" s="89"/>
      <c r="J92" s="88"/>
      <c r="K92" s="88"/>
      <c r="L92" s="88"/>
      <c r="M92" s="88"/>
      <c r="N92" s="88"/>
      <c r="O92" s="88"/>
      <c r="P92" s="88"/>
      <c r="Q92" s="88"/>
      <c r="R92" s="90">
        <f t="shared" si="2"/>
        <v>0</v>
      </c>
      <c r="S92" s="85">
        <f t="shared" si="3"/>
        <v>0</v>
      </c>
    </row>
    <row r="93" spans="1:19" ht="39.75" hidden="1" customHeight="1" thickBot="1" x14ac:dyDescent="0.3">
      <c r="A93" s="73"/>
      <c r="B93" s="70" t="s">
        <v>141</v>
      </c>
      <c r="C93" s="80"/>
      <c r="D93" s="86"/>
      <c r="E93" s="87"/>
      <c r="F93" s="88"/>
      <c r="G93" s="88"/>
      <c r="H93" s="88"/>
      <c r="I93" s="89"/>
      <c r="J93" s="88"/>
      <c r="K93" s="88"/>
      <c r="L93" s="88"/>
      <c r="M93" s="88"/>
      <c r="N93" s="88"/>
      <c r="O93" s="88"/>
      <c r="P93" s="88"/>
      <c r="Q93" s="88"/>
      <c r="R93" s="90">
        <f t="shared" si="2"/>
        <v>0</v>
      </c>
      <c r="S93" s="85">
        <f t="shared" si="3"/>
        <v>0</v>
      </c>
    </row>
    <row r="94" spans="1:19" ht="39.75" hidden="1" customHeight="1" thickBot="1" x14ac:dyDescent="0.3">
      <c r="A94" s="73"/>
      <c r="B94" s="70" t="s">
        <v>142</v>
      </c>
      <c r="C94" s="80"/>
      <c r="D94" s="86"/>
      <c r="E94" s="87"/>
      <c r="F94" s="88"/>
      <c r="G94" s="88"/>
      <c r="H94" s="88"/>
      <c r="I94" s="89"/>
      <c r="J94" s="88"/>
      <c r="K94" s="88"/>
      <c r="L94" s="88"/>
      <c r="M94" s="88"/>
      <c r="N94" s="88"/>
      <c r="O94" s="88"/>
      <c r="P94" s="88"/>
      <c r="Q94" s="88"/>
      <c r="R94" s="90">
        <f t="shared" si="2"/>
        <v>0</v>
      </c>
      <c r="S94" s="85">
        <f t="shared" si="3"/>
        <v>0</v>
      </c>
    </row>
    <row r="95" spans="1:19" ht="39.75" hidden="1" customHeight="1" thickBot="1" x14ac:dyDescent="0.3">
      <c r="A95" s="73"/>
      <c r="B95" s="70" t="s">
        <v>143</v>
      </c>
      <c r="C95" s="80"/>
      <c r="D95" s="117"/>
      <c r="E95" s="87"/>
      <c r="F95" s="88"/>
      <c r="G95" s="88"/>
      <c r="H95" s="88"/>
      <c r="I95" s="89"/>
      <c r="J95" s="88"/>
      <c r="K95" s="88"/>
      <c r="L95" s="88"/>
      <c r="M95" s="88"/>
      <c r="N95" s="88"/>
      <c r="O95" s="88"/>
      <c r="P95" s="88"/>
      <c r="Q95" s="88"/>
      <c r="R95" s="90">
        <f t="shared" si="2"/>
        <v>0</v>
      </c>
      <c r="S95" s="85">
        <f t="shared" si="3"/>
        <v>0</v>
      </c>
    </row>
    <row r="96" spans="1:19" ht="39.75" hidden="1" customHeight="1" thickBot="1" x14ac:dyDescent="0.3">
      <c r="A96" s="73"/>
      <c r="B96" s="70" t="s">
        <v>144</v>
      </c>
      <c r="C96" s="80"/>
      <c r="D96" s="86"/>
      <c r="E96" s="87"/>
      <c r="F96" s="88"/>
      <c r="G96" s="88"/>
      <c r="H96" s="88"/>
      <c r="I96" s="89"/>
      <c r="J96" s="88"/>
      <c r="K96" s="88"/>
      <c r="L96" s="88"/>
      <c r="M96" s="88"/>
      <c r="N96" s="88"/>
      <c r="O96" s="88"/>
      <c r="P96" s="88"/>
      <c r="Q96" s="88"/>
      <c r="R96" s="90">
        <f t="shared" si="2"/>
        <v>0</v>
      </c>
      <c r="S96" s="85">
        <f t="shared" si="3"/>
        <v>0</v>
      </c>
    </row>
    <row r="97" spans="1:19" ht="39.75" hidden="1" customHeight="1" thickBot="1" x14ac:dyDescent="0.3">
      <c r="A97" s="73"/>
      <c r="B97" s="70" t="s">
        <v>41</v>
      </c>
      <c r="C97" s="80"/>
      <c r="D97" s="86"/>
      <c r="E97" s="87"/>
      <c r="F97" s="88"/>
      <c r="G97" s="88"/>
      <c r="H97" s="88"/>
      <c r="I97" s="89"/>
      <c r="J97" s="88"/>
      <c r="K97" s="88"/>
      <c r="L97" s="88"/>
      <c r="M97" s="88"/>
      <c r="N97" s="88"/>
      <c r="O97" s="88"/>
      <c r="P97" s="88"/>
      <c r="Q97" s="88"/>
      <c r="R97" s="90">
        <f t="shared" si="2"/>
        <v>0</v>
      </c>
      <c r="S97" s="85">
        <f t="shared" si="3"/>
        <v>0</v>
      </c>
    </row>
    <row r="98" spans="1:19" ht="39.75" hidden="1" customHeight="1" thickBot="1" x14ac:dyDescent="0.3">
      <c r="A98" s="73"/>
      <c r="B98" s="70" t="s">
        <v>145</v>
      </c>
      <c r="C98" s="80"/>
      <c r="D98" s="86"/>
      <c r="E98" s="87"/>
      <c r="F98" s="88"/>
      <c r="G98" s="88"/>
      <c r="H98" s="88"/>
      <c r="I98" s="89"/>
      <c r="J98" s="88"/>
      <c r="K98" s="88"/>
      <c r="L98" s="88"/>
      <c r="M98" s="88"/>
      <c r="N98" s="88"/>
      <c r="O98" s="88"/>
      <c r="P98" s="88"/>
      <c r="Q98" s="88"/>
      <c r="R98" s="90">
        <f t="shared" si="2"/>
        <v>0</v>
      </c>
      <c r="S98" s="85">
        <f t="shared" si="3"/>
        <v>0</v>
      </c>
    </row>
    <row r="99" spans="1:19" ht="39.75" hidden="1" customHeight="1" thickBot="1" x14ac:dyDescent="0.3">
      <c r="A99" s="73"/>
      <c r="B99" s="70" t="s">
        <v>146</v>
      </c>
      <c r="C99" s="80"/>
      <c r="D99" s="86"/>
      <c r="E99" s="87"/>
      <c r="F99" s="88"/>
      <c r="G99" s="88"/>
      <c r="H99" s="88"/>
      <c r="I99" s="89"/>
      <c r="J99" s="88"/>
      <c r="K99" s="88"/>
      <c r="L99" s="88"/>
      <c r="M99" s="88"/>
      <c r="N99" s="88"/>
      <c r="O99" s="88"/>
      <c r="P99" s="88"/>
      <c r="Q99" s="88"/>
      <c r="R99" s="90">
        <f t="shared" si="2"/>
        <v>0</v>
      </c>
      <c r="S99" s="85">
        <f t="shared" si="3"/>
        <v>0</v>
      </c>
    </row>
    <row r="100" spans="1:19" ht="39.75" hidden="1" customHeight="1" thickBot="1" x14ac:dyDescent="0.3">
      <c r="A100" s="73"/>
      <c r="B100" s="70" t="s">
        <v>42</v>
      </c>
      <c r="C100" s="80"/>
      <c r="D100" s="86"/>
      <c r="E100" s="87"/>
      <c r="F100" s="88"/>
      <c r="G100" s="88"/>
      <c r="H100" s="88"/>
      <c r="I100" s="89"/>
      <c r="J100" s="88"/>
      <c r="K100" s="88"/>
      <c r="L100" s="88"/>
      <c r="M100" s="88"/>
      <c r="N100" s="88"/>
      <c r="O100" s="88"/>
      <c r="P100" s="88"/>
      <c r="Q100" s="88"/>
      <c r="R100" s="90">
        <f t="shared" si="2"/>
        <v>0</v>
      </c>
      <c r="S100" s="85">
        <f t="shared" si="3"/>
        <v>0</v>
      </c>
    </row>
    <row r="101" spans="1:19" ht="39.75" hidden="1" customHeight="1" thickBot="1" x14ac:dyDescent="0.3">
      <c r="A101" s="73"/>
      <c r="B101" s="70" t="s">
        <v>147</v>
      </c>
      <c r="C101" s="80"/>
      <c r="D101" s="86"/>
      <c r="E101" s="87"/>
      <c r="F101" s="88"/>
      <c r="G101" s="88"/>
      <c r="H101" s="88"/>
      <c r="I101" s="89"/>
      <c r="J101" s="88"/>
      <c r="K101" s="88"/>
      <c r="L101" s="88"/>
      <c r="M101" s="88"/>
      <c r="N101" s="88"/>
      <c r="O101" s="88"/>
      <c r="P101" s="88"/>
      <c r="Q101" s="88"/>
      <c r="R101" s="90">
        <f t="shared" si="2"/>
        <v>0</v>
      </c>
      <c r="S101" s="85">
        <f t="shared" si="3"/>
        <v>0</v>
      </c>
    </row>
    <row r="102" spans="1:19" ht="39.75" hidden="1" customHeight="1" thickBot="1" x14ac:dyDescent="0.3">
      <c r="A102" s="73"/>
      <c r="B102" s="70" t="s">
        <v>148</v>
      </c>
      <c r="C102" s="80"/>
      <c r="D102" s="86"/>
      <c r="E102" s="87"/>
      <c r="F102" s="88"/>
      <c r="G102" s="88"/>
      <c r="H102" s="88"/>
      <c r="I102" s="89"/>
      <c r="J102" s="88"/>
      <c r="K102" s="88"/>
      <c r="L102" s="88"/>
      <c r="M102" s="88"/>
      <c r="N102" s="88"/>
      <c r="O102" s="88"/>
      <c r="P102" s="88"/>
      <c r="Q102" s="88"/>
      <c r="R102" s="90">
        <f t="shared" si="2"/>
        <v>0</v>
      </c>
      <c r="S102" s="85">
        <f t="shared" si="3"/>
        <v>0</v>
      </c>
    </row>
    <row r="103" spans="1:19" ht="39.75" hidden="1" customHeight="1" thickBot="1" x14ac:dyDescent="0.3">
      <c r="A103" s="73"/>
      <c r="B103" s="70" t="s">
        <v>149</v>
      </c>
      <c r="C103" s="80"/>
      <c r="D103" s="86"/>
      <c r="E103" s="87"/>
      <c r="F103" s="88"/>
      <c r="G103" s="88"/>
      <c r="H103" s="88"/>
      <c r="I103" s="89"/>
      <c r="J103" s="88"/>
      <c r="K103" s="88"/>
      <c r="L103" s="88"/>
      <c r="M103" s="88"/>
      <c r="N103" s="88"/>
      <c r="O103" s="88"/>
      <c r="P103" s="88"/>
      <c r="Q103" s="88"/>
      <c r="R103" s="90">
        <f t="shared" si="2"/>
        <v>0</v>
      </c>
      <c r="S103" s="85">
        <f t="shared" si="3"/>
        <v>0</v>
      </c>
    </row>
    <row r="104" spans="1:19" ht="39.75" hidden="1" customHeight="1" thickBot="1" x14ac:dyDescent="0.3">
      <c r="A104" s="73"/>
      <c r="B104" s="70" t="s">
        <v>150</v>
      </c>
      <c r="C104" s="80"/>
      <c r="D104" s="86"/>
      <c r="E104" s="87"/>
      <c r="F104" s="88"/>
      <c r="G104" s="88"/>
      <c r="H104" s="88"/>
      <c r="I104" s="89"/>
      <c r="J104" s="88"/>
      <c r="K104" s="88"/>
      <c r="L104" s="88"/>
      <c r="M104" s="88"/>
      <c r="N104" s="88"/>
      <c r="O104" s="88"/>
      <c r="P104" s="88"/>
      <c r="Q104" s="88"/>
      <c r="R104" s="90">
        <f t="shared" si="2"/>
        <v>0</v>
      </c>
      <c r="S104" s="85">
        <f t="shared" si="3"/>
        <v>0</v>
      </c>
    </row>
    <row r="105" spans="1:19" ht="39.75" hidden="1" customHeight="1" thickBot="1" x14ac:dyDescent="0.3">
      <c r="A105" s="73"/>
      <c r="B105" s="70" t="s">
        <v>68</v>
      </c>
      <c r="C105" s="80"/>
      <c r="D105" s="86"/>
      <c r="E105" s="87"/>
      <c r="F105" s="88"/>
      <c r="G105" s="88"/>
      <c r="H105" s="88"/>
      <c r="I105" s="89"/>
      <c r="J105" s="88"/>
      <c r="K105" s="88"/>
      <c r="L105" s="88"/>
      <c r="M105" s="88"/>
      <c r="N105" s="88"/>
      <c r="O105" s="88"/>
      <c r="P105" s="88"/>
      <c r="Q105" s="88"/>
      <c r="R105" s="90">
        <f t="shared" si="2"/>
        <v>0</v>
      </c>
      <c r="S105" s="85">
        <f t="shared" si="3"/>
        <v>0</v>
      </c>
    </row>
    <row r="106" spans="1:19" ht="39.75" hidden="1" customHeight="1" thickBot="1" x14ac:dyDescent="0.3">
      <c r="A106" s="73"/>
      <c r="B106" s="70" t="s">
        <v>43</v>
      </c>
      <c r="C106" s="80"/>
      <c r="D106" s="86"/>
      <c r="E106" s="87"/>
      <c r="F106" s="88"/>
      <c r="G106" s="88"/>
      <c r="H106" s="88"/>
      <c r="I106" s="89"/>
      <c r="J106" s="88"/>
      <c r="K106" s="88"/>
      <c r="L106" s="88"/>
      <c r="M106" s="88"/>
      <c r="N106" s="88"/>
      <c r="O106" s="88"/>
      <c r="P106" s="88"/>
      <c r="Q106" s="88"/>
      <c r="R106" s="90">
        <f t="shared" si="2"/>
        <v>0</v>
      </c>
      <c r="S106" s="85">
        <f t="shared" si="3"/>
        <v>0</v>
      </c>
    </row>
    <row r="107" spans="1:19" ht="39.75" hidden="1" customHeight="1" thickBot="1" x14ac:dyDescent="0.3">
      <c r="A107" s="73"/>
      <c r="B107" s="70" t="s">
        <v>69</v>
      </c>
      <c r="C107" s="80"/>
      <c r="D107" s="86"/>
      <c r="E107" s="87"/>
      <c r="F107" s="88"/>
      <c r="G107" s="88"/>
      <c r="H107" s="88"/>
      <c r="I107" s="89"/>
      <c r="J107" s="88"/>
      <c r="K107" s="88"/>
      <c r="L107" s="88"/>
      <c r="M107" s="88"/>
      <c r="N107" s="88"/>
      <c r="O107" s="88"/>
      <c r="P107" s="88"/>
      <c r="Q107" s="88"/>
      <c r="R107" s="90"/>
      <c r="S107" s="85"/>
    </row>
    <row r="108" spans="1:19" ht="39.75" hidden="1" customHeight="1" thickBot="1" x14ac:dyDescent="0.3">
      <c r="A108" s="73"/>
      <c r="B108" s="70" t="s">
        <v>84</v>
      </c>
      <c r="C108" s="80"/>
      <c r="D108" s="86"/>
      <c r="E108" s="87"/>
      <c r="F108" s="88"/>
      <c r="G108" s="88"/>
      <c r="H108" s="88"/>
      <c r="I108" s="89"/>
      <c r="J108" s="88"/>
      <c r="K108" s="88"/>
      <c r="L108" s="88"/>
      <c r="M108" s="88"/>
      <c r="N108" s="88"/>
      <c r="O108" s="88"/>
      <c r="P108" s="88"/>
      <c r="Q108" s="88"/>
      <c r="R108" s="90">
        <f t="shared" si="2"/>
        <v>0</v>
      </c>
      <c r="S108" s="85">
        <f t="shared" si="3"/>
        <v>0</v>
      </c>
    </row>
    <row r="109" spans="1:19" ht="39.75" hidden="1" customHeight="1" thickBot="1" x14ac:dyDescent="0.3">
      <c r="A109" s="73"/>
      <c r="B109" s="70" t="s">
        <v>44</v>
      </c>
      <c r="C109" s="80"/>
      <c r="D109" s="86"/>
      <c r="E109" s="87"/>
      <c r="F109" s="88"/>
      <c r="G109" s="88"/>
      <c r="H109" s="88"/>
      <c r="I109" s="89"/>
      <c r="J109" s="88"/>
      <c r="K109" s="88"/>
      <c r="L109" s="88"/>
      <c r="M109" s="88"/>
      <c r="N109" s="88"/>
      <c r="O109" s="88"/>
      <c r="P109" s="88"/>
      <c r="Q109" s="88"/>
      <c r="R109" s="90"/>
      <c r="S109" s="85"/>
    </row>
    <row r="110" spans="1:19" ht="39.75" hidden="1" customHeight="1" thickBot="1" x14ac:dyDescent="0.3">
      <c r="A110" s="73"/>
      <c r="B110" s="70" t="s">
        <v>151</v>
      </c>
      <c r="C110" s="80" t="s">
        <v>23</v>
      </c>
      <c r="D110" s="86"/>
      <c r="E110" s="87"/>
      <c r="F110" s="88"/>
      <c r="G110" s="88"/>
      <c r="H110" s="88"/>
      <c r="I110" s="89"/>
      <c r="J110" s="88"/>
      <c r="K110" s="88"/>
      <c r="L110" s="88"/>
      <c r="M110" s="88"/>
      <c r="N110" s="88"/>
      <c r="O110" s="88"/>
      <c r="P110" s="88"/>
      <c r="Q110" s="88"/>
      <c r="R110" s="90">
        <f t="shared" si="2"/>
        <v>0</v>
      </c>
      <c r="S110" s="85">
        <f t="shared" si="3"/>
        <v>0</v>
      </c>
    </row>
    <row r="111" spans="1:19" ht="39.75" hidden="1" customHeight="1" thickBot="1" x14ac:dyDescent="0.3">
      <c r="A111" s="73"/>
      <c r="B111" s="70" t="s">
        <v>152</v>
      </c>
      <c r="C111" s="80" t="s">
        <v>23</v>
      </c>
      <c r="D111" s="86"/>
      <c r="E111" s="87"/>
      <c r="F111" s="88"/>
      <c r="G111" s="88"/>
      <c r="H111" s="88"/>
      <c r="I111" s="89"/>
      <c r="J111" s="88"/>
      <c r="K111" s="88"/>
      <c r="L111" s="88"/>
      <c r="M111" s="88"/>
      <c r="N111" s="88"/>
      <c r="O111" s="88"/>
      <c r="P111" s="88"/>
      <c r="Q111" s="88"/>
      <c r="R111" s="90">
        <f t="shared" si="2"/>
        <v>0</v>
      </c>
      <c r="S111" s="85">
        <f t="shared" si="3"/>
        <v>0</v>
      </c>
    </row>
    <row r="112" spans="1:19" ht="39.75" hidden="1" customHeight="1" thickBot="1" x14ac:dyDescent="0.3">
      <c r="A112" s="73"/>
      <c r="B112" s="70" t="s">
        <v>45</v>
      </c>
      <c r="C112" s="80" t="s">
        <v>23</v>
      </c>
      <c r="D112" s="86"/>
      <c r="E112" s="87"/>
      <c r="F112" s="88"/>
      <c r="G112" s="88"/>
      <c r="H112" s="88"/>
      <c r="I112" s="89"/>
      <c r="J112" s="88"/>
      <c r="K112" s="88"/>
      <c r="L112" s="88"/>
      <c r="M112" s="88"/>
      <c r="N112" s="88"/>
      <c r="O112" s="88"/>
      <c r="P112" s="88"/>
      <c r="Q112" s="88"/>
      <c r="R112" s="90">
        <f t="shared" si="2"/>
        <v>0</v>
      </c>
      <c r="S112" s="85">
        <f t="shared" si="3"/>
        <v>0</v>
      </c>
    </row>
    <row r="113" spans="1:19" ht="39.75" hidden="1" customHeight="1" thickBot="1" x14ac:dyDescent="0.3">
      <c r="A113" s="73"/>
      <c r="B113" s="70" t="s">
        <v>153</v>
      </c>
      <c r="C113" s="80"/>
      <c r="D113" s="86"/>
      <c r="E113" s="87"/>
      <c r="F113" s="88"/>
      <c r="G113" s="88"/>
      <c r="H113" s="88"/>
      <c r="I113" s="89"/>
      <c r="J113" s="88"/>
      <c r="K113" s="88"/>
      <c r="L113" s="88"/>
      <c r="M113" s="88"/>
      <c r="N113" s="88"/>
      <c r="O113" s="88"/>
      <c r="P113" s="88"/>
      <c r="Q113" s="88"/>
      <c r="R113" s="90"/>
      <c r="S113" s="85"/>
    </row>
    <row r="114" spans="1:19" ht="39.75" hidden="1" customHeight="1" thickBot="1" x14ac:dyDescent="0.3">
      <c r="A114" s="73"/>
      <c r="B114" s="70" t="s">
        <v>154</v>
      </c>
      <c r="C114" s="80"/>
      <c r="D114" s="86"/>
      <c r="E114" s="87"/>
      <c r="F114" s="88"/>
      <c r="G114" s="88"/>
      <c r="H114" s="88"/>
      <c r="I114" s="89"/>
      <c r="J114" s="88"/>
      <c r="K114" s="88"/>
      <c r="L114" s="88"/>
      <c r="M114" s="88"/>
      <c r="N114" s="88"/>
      <c r="O114" s="88"/>
      <c r="P114" s="88"/>
      <c r="Q114" s="88"/>
      <c r="R114" s="90"/>
      <c r="S114" s="90"/>
    </row>
    <row r="115" spans="1:19" ht="39.75" hidden="1" customHeight="1" thickBot="1" x14ac:dyDescent="0.3">
      <c r="A115" s="73"/>
      <c r="B115" s="70" t="s">
        <v>155</v>
      </c>
      <c r="C115" s="80"/>
      <c r="D115" s="86"/>
      <c r="E115" s="87"/>
      <c r="F115" s="88"/>
      <c r="G115" s="88"/>
      <c r="H115" s="88"/>
      <c r="I115" s="89"/>
      <c r="J115" s="88"/>
      <c r="K115" s="88"/>
      <c r="L115" s="88"/>
      <c r="M115" s="88"/>
      <c r="N115" s="88"/>
      <c r="O115" s="88"/>
      <c r="P115" s="88"/>
      <c r="Q115" s="88"/>
      <c r="R115" s="90"/>
      <c r="S115" s="90"/>
    </row>
    <row r="116" spans="1:19" ht="39.75" hidden="1" customHeight="1" thickBot="1" x14ac:dyDescent="0.3">
      <c r="A116" s="73"/>
      <c r="B116" s="70" t="s">
        <v>156</v>
      </c>
      <c r="C116" s="80"/>
      <c r="D116" s="86"/>
      <c r="E116" s="87"/>
      <c r="F116" s="88"/>
      <c r="G116" s="88"/>
      <c r="H116" s="88"/>
      <c r="I116" s="89"/>
      <c r="J116" s="88"/>
      <c r="K116" s="88"/>
      <c r="L116" s="88"/>
      <c r="M116" s="88"/>
      <c r="N116" s="88"/>
      <c r="O116" s="88"/>
      <c r="P116" s="88"/>
      <c r="Q116" s="88"/>
      <c r="R116" s="90"/>
      <c r="S116" s="90"/>
    </row>
    <row r="117" spans="1:19" ht="39" hidden="1" customHeight="1" thickBot="1" x14ac:dyDescent="0.3">
      <c r="A117" s="73"/>
      <c r="B117" s="70" t="s">
        <v>157</v>
      </c>
      <c r="C117" s="80"/>
      <c r="D117" s="86"/>
      <c r="E117" s="87"/>
      <c r="F117" s="88"/>
      <c r="G117" s="88"/>
      <c r="H117" s="88"/>
      <c r="I117" s="89"/>
      <c r="J117" s="88"/>
      <c r="K117" s="88"/>
      <c r="L117" s="88"/>
      <c r="M117" s="88"/>
      <c r="N117" s="88"/>
      <c r="O117" s="88"/>
      <c r="P117" s="88"/>
      <c r="Q117" s="88"/>
      <c r="R117" s="90"/>
      <c r="S117" s="90"/>
    </row>
    <row r="118" spans="1:19" ht="39.75" hidden="1" customHeight="1" thickBot="1" x14ac:dyDescent="0.3">
      <c r="A118" s="73"/>
      <c r="B118" s="70" t="s">
        <v>158</v>
      </c>
      <c r="C118" s="80"/>
      <c r="D118" s="86"/>
      <c r="E118" s="87"/>
      <c r="F118" s="88"/>
      <c r="G118" s="88"/>
      <c r="H118" s="88"/>
      <c r="I118" s="89"/>
      <c r="J118" s="88"/>
      <c r="K118" s="88"/>
      <c r="L118" s="88"/>
      <c r="M118" s="88"/>
      <c r="N118" s="88"/>
      <c r="O118" s="88"/>
      <c r="P118" s="88"/>
      <c r="Q118" s="88"/>
      <c r="R118" s="90"/>
      <c r="S118" s="90"/>
    </row>
    <row r="119" spans="1:19" ht="39.75" hidden="1" customHeight="1" thickBot="1" x14ac:dyDescent="0.3">
      <c r="A119" s="73"/>
      <c r="B119" s="70" t="s">
        <v>159</v>
      </c>
      <c r="C119" s="80"/>
      <c r="D119" s="86"/>
      <c r="E119" s="87"/>
      <c r="F119" s="88"/>
      <c r="G119" s="88"/>
      <c r="H119" s="88"/>
      <c r="I119" s="89"/>
      <c r="J119" s="88"/>
      <c r="K119" s="88"/>
      <c r="L119" s="88"/>
      <c r="M119" s="88"/>
      <c r="N119" s="88"/>
      <c r="O119" s="88"/>
      <c r="P119" s="88"/>
      <c r="Q119" s="88"/>
      <c r="R119" s="90"/>
      <c r="S119" s="90"/>
    </row>
    <row r="120" spans="1:19" ht="39.75" hidden="1" customHeight="1" thickBot="1" x14ac:dyDescent="0.3">
      <c r="A120" s="73"/>
      <c r="B120" s="70" t="s">
        <v>160</v>
      </c>
      <c r="C120" s="80"/>
      <c r="D120" s="86"/>
      <c r="E120" s="87"/>
      <c r="F120" s="88"/>
      <c r="G120" s="88"/>
      <c r="H120" s="88"/>
      <c r="I120" s="89"/>
      <c r="J120" s="88"/>
      <c r="K120" s="88"/>
      <c r="L120" s="88"/>
      <c r="M120" s="88"/>
      <c r="N120" s="88"/>
      <c r="O120" s="88"/>
      <c r="P120" s="88"/>
      <c r="Q120" s="88"/>
      <c r="R120" s="90"/>
      <c r="S120" s="90"/>
    </row>
    <row r="121" spans="1:19" ht="39.75" hidden="1" customHeight="1" thickBot="1" x14ac:dyDescent="0.3">
      <c r="A121" s="73"/>
      <c r="B121" s="70" t="s">
        <v>161</v>
      </c>
      <c r="C121" s="80"/>
      <c r="D121" s="86"/>
      <c r="E121" s="87"/>
      <c r="F121" s="88"/>
      <c r="G121" s="88"/>
      <c r="H121" s="88"/>
      <c r="I121" s="89"/>
      <c r="J121" s="88"/>
      <c r="K121" s="88"/>
      <c r="L121" s="88"/>
      <c r="M121" s="88"/>
      <c r="N121" s="88"/>
      <c r="O121" s="88"/>
      <c r="P121" s="88"/>
      <c r="Q121" s="88"/>
      <c r="R121" s="90"/>
      <c r="S121" s="90"/>
    </row>
    <row r="122" spans="1:19" ht="39.75" hidden="1" customHeight="1" thickBot="1" x14ac:dyDescent="0.3">
      <c r="A122" s="73"/>
      <c r="B122" s="70" t="s">
        <v>162</v>
      </c>
      <c r="C122" s="80"/>
      <c r="D122" s="86"/>
      <c r="E122" s="87"/>
      <c r="F122" s="88"/>
      <c r="G122" s="88"/>
      <c r="H122" s="88"/>
      <c r="I122" s="89"/>
      <c r="J122" s="88"/>
      <c r="K122" s="88"/>
      <c r="L122" s="88"/>
      <c r="M122" s="88"/>
      <c r="N122" s="88"/>
      <c r="O122" s="88"/>
      <c r="P122" s="88"/>
      <c r="Q122" s="88"/>
      <c r="R122" s="90"/>
      <c r="S122" s="90"/>
    </row>
    <row r="123" spans="1:19" ht="39.75" hidden="1" customHeight="1" thickBot="1" x14ac:dyDescent="0.3">
      <c r="A123" s="73"/>
      <c r="B123" s="70" t="s">
        <v>163</v>
      </c>
      <c r="C123" s="80"/>
      <c r="D123" s="86"/>
      <c r="E123" s="87"/>
      <c r="F123" s="88"/>
      <c r="G123" s="88"/>
      <c r="H123" s="88"/>
      <c r="I123" s="89"/>
      <c r="J123" s="88"/>
      <c r="K123" s="88"/>
      <c r="L123" s="88"/>
      <c r="M123" s="88"/>
      <c r="N123" s="88"/>
      <c r="O123" s="88"/>
      <c r="P123" s="88"/>
      <c r="Q123" s="88"/>
      <c r="R123" s="90"/>
      <c r="S123" s="90"/>
    </row>
    <row r="124" spans="1:19" ht="39.75" hidden="1" customHeight="1" thickBot="1" x14ac:dyDescent="0.3">
      <c r="A124" s="73"/>
      <c r="B124" s="70" t="s">
        <v>164</v>
      </c>
      <c r="C124" s="80"/>
      <c r="D124" s="86"/>
      <c r="E124" s="87"/>
      <c r="F124" s="88"/>
      <c r="G124" s="88"/>
      <c r="H124" s="88"/>
      <c r="I124" s="89"/>
      <c r="J124" s="88"/>
      <c r="K124" s="88"/>
      <c r="L124" s="88"/>
      <c r="M124" s="88"/>
      <c r="N124" s="88"/>
      <c r="O124" s="88"/>
      <c r="P124" s="88"/>
      <c r="Q124" s="88"/>
      <c r="R124" s="90"/>
      <c r="S124" s="90"/>
    </row>
    <row r="125" spans="1:19" ht="39.75" hidden="1" customHeight="1" thickBot="1" x14ac:dyDescent="0.3">
      <c r="A125" s="73"/>
      <c r="B125" s="70" t="s">
        <v>165</v>
      </c>
      <c r="C125" s="80"/>
      <c r="D125" s="86"/>
      <c r="E125" s="87"/>
      <c r="F125" s="88"/>
      <c r="G125" s="88"/>
      <c r="H125" s="88"/>
      <c r="I125" s="89"/>
      <c r="J125" s="88"/>
      <c r="K125" s="88"/>
      <c r="L125" s="88"/>
      <c r="M125" s="88"/>
      <c r="N125" s="88"/>
      <c r="O125" s="88"/>
      <c r="P125" s="88"/>
      <c r="Q125" s="88"/>
      <c r="R125" s="90"/>
      <c r="S125" s="90"/>
    </row>
    <row r="126" spans="1:19" ht="39.75" hidden="1" customHeight="1" thickBot="1" x14ac:dyDescent="0.3">
      <c r="A126" s="73"/>
      <c r="B126" s="70" t="s">
        <v>166</v>
      </c>
      <c r="C126" s="80"/>
      <c r="D126" s="86"/>
      <c r="E126" s="87"/>
      <c r="F126" s="88"/>
      <c r="G126" s="88"/>
      <c r="H126" s="88"/>
      <c r="I126" s="89"/>
      <c r="J126" s="88"/>
      <c r="K126" s="88"/>
      <c r="L126" s="88"/>
      <c r="M126" s="88"/>
      <c r="N126" s="88"/>
      <c r="O126" s="88"/>
      <c r="P126" s="88"/>
      <c r="Q126" s="88"/>
      <c r="R126" s="90">
        <f>SUM(F126:Q126)</f>
        <v>0</v>
      </c>
      <c r="S126" s="90">
        <f>+E126-R126</f>
        <v>0</v>
      </c>
    </row>
    <row r="127" spans="1:19" ht="39.75" hidden="1" customHeight="1" thickBot="1" x14ac:dyDescent="0.3">
      <c r="A127" s="95"/>
      <c r="B127" s="70"/>
      <c r="C127" s="80"/>
      <c r="D127" s="86"/>
      <c r="E127" s="87"/>
      <c r="F127" s="88"/>
      <c r="G127" s="88"/>
      <c r="H127" s="88"/>
      <c r="I127" s="89"/>
      <c r="J127" s="88"/>
      <c r="K127" s="88"/>
      <c r="L127" s="88"/>
      <c r="M127" s="88"/>
      <c r="N127" s="88"/>
      <c r="O127" s="88"/>
      <c r="P127" s="88"/>
      <c r="Q127" s="88"/>
      <c r="R127" s="90">
        <f>SUM(F127:Q127)</f>
        <v>0</v>
      </c>
      <c r="S127" s="90">
        <f>+E127-R127</f>
        <v>0</v>
      </c>
    </row>
    <row r="128" spans="1:19" ht="39.950000000000003" customHeight="1" thickBot="1" x14ac:dyDescent="0.3">
      <c r="A128" s="95"/>
      <c r="B128" s="96" t="s">
        <v>46</v>
      </c>
      <c r="C128" s="97"/>
      <c r="D128" s="98">
        <f t="shared" ref="D128:S128" si="4">SUM(D15:D127)</f>
        <v>36988517</v>
      </c>
      <c r="E128" s="99">
        <f t="shared" si="4"/>
        <v>25891962</v>
      </c>
      <c r="F128" s="100">
        <f t="shared" si="4"/>
        <v>0</v>
      </c>
      <c r="G128" s="100">
        <f t="shared" si="4"/>
        <v>0</v>
      </c>
      <c r="H128" s="100">
        <f t="shared" si="4"/>
        <v>19943201</v>
      </c>
      <c r="I128" s="100">
        <f t="shared" si="4"/>
        <v>5948761</v>
      </c>
      <c r="J128" s="100">
        <f t="shared" si="4"/>
        <v>0</v>
      </c>
      <c r="K128" s="100">
        <f t="shared" si="4"/>
        <v>0</v>
      </c>
      <c r="L128" s="100">
        <f t="shared" si="4"/>
        <v>0</v>
      </c>
      <c r="M128" s="100">
        <f t="shared" si="4"/>
        <v>0</v>
      </c>
      <c r="N128" s="100">
        <f t="shared" si="4"/>
        <v>0</v>
      </c>
      <c r="O128" s="100">
        <f t="shared" si="4"/>
        <v>0</v>
      </c>
      <c r="P128" s="100">
        <f t="shared" si="4"/>
        <v>0</v>
      </c>
      <c r="Q128" s="100">
        <f t="shared" si="4"/>
        <v>0</v>
      </c>
      <c r="R128" s="100">
        <f t="shared" si="4"/>
        <v>25891962</v>
      </c>
      <c r="S128" s="100">
        <f t="shared" si="4"/>
        <v>0</v>
      </c>
    </row>
    <row r="129" spans="1:19" ht="15.75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68"/>
      <c r="S129" s="68"/>
    </row>
    <row r="130" spans="1:19" ht="15.75" x14ac:dyDescent="0.25">
      <c r="A130" s="95"/>
      <c r="B130" s="95"/>
      <c r="C130" s="95"/>
      <c r="D130" s="95"/>
      <c r="E130" s="102"/>
      <c r="F130" s="95"/>
      <c r="G130" s="95"/>
      <c r="H130" s="102"/>
      <c r="I130" s="95"/>
      <c r="J130" s="95"/>
      <c r="K130" s="95"/>
      <c r="L130" s="95"/>
      <c r="M130" s="95"/>
      <c r="N130" s="95"/>
      <c r="O130" s="95"/>
      <c r="P130" s="95"/>
      <c r="Q130" s="95"/>
      <c r="R130" s="68"/>
      <c r="S130" s="68"/>
    </row>
    <row r="131" spans="1:19" ht="16.5" thickBot="1" x14ac:dyDescent="0.3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68"/>
      <c r="S131" s="68"/>
    </row>
    <row r="132" spans="1:19" ht="18" x14ac:dyDescent="0.25">
      <c r="A132" s="95"/>
      <c r="B132" s="229" t="s">
        <v>47</v>
      </c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1"/>
    </row>
    <row r="133" spans="1:19" ht="18.75" x14ac:dyDescent="0.3">
      <c r="A133" s="55"/>
      <c r="B133" s="232" t="s">
        <v>48</v>
      </c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4"/>
    </row>
    <row r="134" spans="1:19" ht="18.75" x14ac:dyDescent="0.3">
      <c r="A134" s="55"/>
      <c r="B134" s="232" t="s">
        <v>49</v>
      </c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4"/>
    </row>
    <row r="135" spans="1:19" ht="18.75" x14ac:dyDescent="0.3">
      <c r="A135" s="55"/>
      <c r="B135" s="232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4"/>
    </row>
    <row r="136" spans="1:19" ht="15.75" thickBot="1" x14ac:dyDescent="0.3">
      <c r="A136" s="66"/>
      <c r="B136" s="103"/>
      <c r="C136" s="104"/>
      <c r="D136" s="105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6"/>
    </row>
    <row r="137" spans="1:19" ht="15.75" x14ac:dyDescent="0.2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68"/>
      <c r="S137" s="68"/>
    </row>
  </sheetData>
  <mergeCells count="5">
    <mergeCell ref="D6:S6"/>
    <mergeCell ref="B132:S132"/>
    <mergeCell ref="B133:S133"/>
    <mergeCell ref="B134:S134"/>
    <mergeCell ref="B135:S1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0184-3640-49DC-87C7-FE639116D7CA}">
  <dimension ref="A1:S135"/>
  <sheetViews>
    <sheetView topLeftCell="A13" zoomScale="60" zoomScaleNormal="60" workbookViewId="0">
      <selection activeCell="F152" sqref="F152"/>
    </sheetView>
  </sheetViews>
  <sheetFormatPr baseColWidth="10" defaultRowHeight="15" x14ac:dyDescent="0.25"/>
  <cols>
    <col min="1" max="1" width="6.85546875" customWidth="1"/>
    <col min="2" max="2" width="56.42578125" customWidth="1"/>
    <col min="3" max="3" width="20.7109375" customWidth="1"/>
    <col min="4" max="4" width="30.28515625" customWidth="1"/>
    <col min="5" max="5" width="27.85546875" customWidth="1"/>
    <col min="6" max="6" width="24.5703125" customWidth="1"/>
    <col min="7" max="7" width="27.140625" customWidth="1"/>
    <col min="8" max="8" width="28.28515625" customWidth="1"/>
    <col min="9" max="9" width="25.42578125" customWidth="1"/>
    <col min="10" max="10" width="25.5703125" customWidth="1"/>
    <col min="11" max="11" width="0.42578125" customWidth="1"/>
    <col min="12" max="17" width="11.42578125" hidden="1" customWidth="1"/>
    <col min="18" max="18" width="29.42578125" customWidth="1"/>
    <col min="19" max="19" width="24.7109375" customWidth="1"/>
  </cols>
  <sheetData>
    <row r="1" spans="1:19" ht="20.25" x14ac:dyDescent="0.3">
      <c r="A1" s="51"/>
      <c r="B1" s="52" t="s">
        <v>0</v>
      </c>
      <c r="C1" s="5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0.25" x14ac:dyDescent="0.3">
      <c r="A2" s="51"/>
      <c r="B2" s="52" t="s">
        <v>1</v>
      </c>
      <c r="C2" s="53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0.25" x14ac:dyDescent="0.3">
      <c r="A3" s="51"/>
      <c r="B3" s="52" t="s">
        <v>2</v>
      </c>
      <c r="C3" s="53"/>
      <c r="D3" s="54"/>
      <c r="E3" s="55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0.25" x14ac:dyDescent="0.3">
      <c r="A4" s="51"/>
      <c r="B4" s="56" t="s">
        <v>3</v>
      </c>
      <c r="C4" s="57"/>
      <c r="D4" s="55"/>
      <c r="E4" s="55"/>
      <c r="F4" s="55"/>
      <c r="G4" s="55"/>
      <c r="H4" s="55"/>
      <c r="I4" s="55"/>
      <c r="J4" s="55"/>
      <c r="K4" s="55"/>
      <c r="L4" s="66"/>
      <c r="M4" s="66"/>
      <c r="N4" s="66"/>
      <c r="O4" s="66"/>
      <c r="P4" s="66"/>
      <c r="Q4" s="55"/>
      <c r="R4" s="55"/>
      <c r="S4" s="55"/>
    </row>
    <row r="5" spans="1:19" ht="20.25" x14ac:dyDescent="0.3">
      <c r="A5" s="51"/>
      <c r="B5" s="58" t="s">
        <v>4</v>
      </c>
      <c r="C5" s="59"/>
      <c r="D5" s="60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30.75" x14ac:dyDescent="0.45">
      <c r="A6" s="51"/>
      <c r="B6" s="58"/>
      <c r="C6" s="59"/>
      <c r="D6" s="228" t="s">
        <v>5</v>
      </c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1:19" ht="20.25" x14ac:dyDescent="0.3">
      <c r="A7" s="51"/>
      <c r="B7" s="58"/>
      <c r="C7" s="56" t="s">
        <v>50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24.75" x14ac:dyDescent="0.45">
      <c r="A8" s="51"/>
      <c r="B8" s="61" t="s">
        <v>175</v>
      </c>
      <c r="C8" s="62"/>
      <c r="D8" s="63"/>
      <c r="E8" s="64"/>
      <c r="F8" s="65"/>
      <c r="G8" s="55"/>
      <c r="H8" s="55"/>
      <c r="I8" s="66"/>
      <c r="J8" s="66"/>
      <c r="K8" s="55"/>
      <c r="L8" s="55"/>
      <c r="M8" s="55"/>
      <c r="N8" s="55"/>
      <c r="O8" s="55"/>
      <c r="P8" s="55"/>
      <c r="Q8" s="55"/>
      <c r="R8" s="55"/>
      <c r="S8" s="55"/>
    </row>
    <row r="9" spans="1:19" ht="22.5" x14ac:dyDescent="0.45">
      <c r="A9" s="51"/>
      <c r="B9" s="61" t="s">
        <v>176</v>
      </c>
      <c r="C9" s="62"/>
      <c r="D9" s="63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22.5" x14ac:dyDescent="0.45">
      <c r="A10" s="51"/>
      <c r="B10" s="62" t="s">
        <v>53</v>
      </c>
      <c r="C10" s="62"/>
      <c r="D10" s="63"/>
      <c r="E10" s="6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spans="1:19" ht="16.5" x14ac:dyDescent="0.3">
      <c r="A11" s="51"/>
      <c r="B11" s="111"/>
      <c r="C11" s="111"/>
      <c r="D11" s="55"/>
      <c r="E11" s="112" t="s">
        <v>54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 ht="16.5" thickBot="1" x14ac:dyDescent="0.3">
      <c r="A12" s="67"/>
      <c r="B12" s="51"/>
      <c r="C12" s="51"/>
      <c r="D12" s="68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144.75" thickBot="1" x14ac:dyDescent="0.3">
      <c r="A13" s="67"/>
      <c r="B13" s="117"/>
      <c r="C13" s="70" t="s">
        <v>8</v>
      </c>
      <c r="D13" s="71" t="s">
        <v>9</v>
      </c>
      <c r="E13" s="72" t="s">
        <v>10</v>
      </c>
      <c r="F13" s="70" t="s">
        <v>11</v>
      </c>
      <c r="G13" s="70" t="s">
        <v>12</v>
      </c>
      <c r="H13" s="70" t="s">
        <v>13</v>
      </c>
      <c r="I13" s="72" t="s">
        <v>14</v>
      </c>
      <c r="J13" s="70" t="s">
        <v>15</v>
      </c>
      <c r="K13" s="70" t="s">
        <v>87</v>
      </c>
      <c r="L13" s="70" t="s">
        <v>88</v>
      </c>
      <c r="M13" s="70" t="s">
        <v>89</v>
      </c>
      <c r="N13" s="118" t="s">
        <v>90</v>
      </c>
      <c r="O13" s="118" t="s">
        <v>91</v>
      </c>
      <c r="P13" s="119" t="s">
        <v>92</v>
      </c>
      <c r="Q13" s="70" t="s">
        <v>93</v>
      </c>
      <c r="R13" s="70" t="s">
        <v>16</v>
      </c>
      <c r="S13" s="70" t="s">
        <v>17</v>
      </c>
    </row>
    <row r="14" spans="1:19" ht="39.950000000000003" customHeight="1" thickBot="1" x14ac:dyDescent="0.3">
      <c r="A14" s="73"/>
      <c r="B14" s="74" t="s">
        <v>18</v>
      </c>
      <c r="C14" s="75"/>
      <c r="D14" s="76" t="s">
        <v>19</v>
      </c>
      <c r="E14" s="77" t="s">
        <v>19</v>
      </c>
      <c r="F14" s="78" t="s">
        <v>20</v>
      </c>
      <c r="G14" s="78" t="s">
        <v>20</v>
      </c>
      <c r="H14" s="78" t="s">
        <v>20</v>
      </c>
      <c r="I14" s="120" t="s">
        <v>20</v>
      </c>
      <c r="J14" s="78" t="s">
        <v>20</v>
      </c>
      <c r="K14" s="78" t="s">
        <v>20</v>
      </c>
      <c r="L14" s="78" t="s">
        <v>20</v>
      </c>
      <c r="M14" s="78" t="s">
        <v>20</v>
      </c>
      <c r="N14" s="78" t="s">
        <v>20</v>
      </c>
      <c r="O14" s="78" t="s">
        <v>20</v>
      </c>
      <c r="P14" s="78" t="s">
        <v>20</v>
      </c>
      <c r="Q14" s="78" t="s">
        <v>20</v>
      </c>
      <c r="R14" s="78" t="s">
        <v>21</v>
      </c>
      <c r="S14" s="79"/>
    </row>
    <row r="15" spans="1:19" ht="39.950000000000003" customHeight="1" thickBot="1" x14ac:dyDescent="0.3">
      <c r="A15" s="73"/>
      <c r="B15" s="70" t="s">
        <v>22</v>
      </c>
      <c r="C15" s="80" t="s">
        <v>23</v>
      </c>
      <c r="D15" s="81">
        <f>+F15*12</f>
        <v>1813386708</v>
      </c>
      <c r="E15" s="82">
        <f>+R15</f>
        <v>755577795</v>
      </c>
      <c r="F15" s="83">
        <v>151115559</v>
      </c>
      <c r="G15" s="83">
        <v>151115559</v>
      </c>
      <c r="H15" s="83">
        <v>151115559</v>
      </c>
      <c r="I15" s="84">
        <v>151115559</v>
      </c>
      <c r="J15" s="83">
        <v>151115559</v>
      </c>
      <c r="K15" s="83"/>
      <c r="L15" s="83"/>
      <c r="M15" s="83"/>
      <c r="N15" s="83"/>
      <c r="O15" s="83"/>
      <c r="P15" s="83"/>
      <c r="Q15" s="83"/>
      <c r="R15" s="85">
        <f t="shared" ref="R15:R80" si="0">SUM(F15:Q15)</f>
        <v>755577795</v>
      </c>
      <c r="S15" s="85">
        <f>+E15-R15</f>
        <v>0</v>
      </c>
    </row>
    <row r="16" spans="1:19" ht="39.950000000000003" customHeight="1" thickBot="1" x14ac:dyDescent="0.3">
      <c r="A16" s="73"/>
      <c r="B16" s="70" t="s">
        <v>94</v>
      </c>
      <c r="C16" s="80" t="s">
        <v>23</v>
      </c>
      <c r="D16" s="86"/>
      <c r="E16" s="87">
        <f t="shared" ref="E16:E32" si="1">+R16</f>
        <v>0</v>
      </c>
      <c r="F16" s="88"/>
      <c r="G16" s="88"/>
      <c r="H16" s="88"/>
      <c r="I16" s="89"/>
      <c r="J16" s="88"/>
      <c r="K16" s="88"/>
      <c r="L16" s="88"/>
      <c r="M16" s="88"/>
      <c r="N16" s="88"/>
      <c r="O16" s="88"/>
      <c r="P16" s="88"/>
      <c r="Q16" s="88"/>
      <c r="R16" s="90">
        <f t="shared" si="0"/>
        <v>0</v>
      </c>
      <c r="S16" s="85">
        <f t="shared" ref="S16:S81" si="2">+E16-R16</f>
        <v>0</v>
      </c>
    </row>
    <row r="17" spans="1:19" ht="39.950000000000003" customHeight="1" thickBot="1" x14ac:dyDescent="0.3">
      <c r="A17" s="73"/>
      <c r="B17" s="70" t="s">
        <v>95</v>
      </c>
      <c r="C17" s="80" t="s">
        <v>23</v>
      </c>
      <c r="D17" s="91"/>
      <c r="E17" s="87">
        <f t="shared" si="1"/>
        <v>0</v>
      </c>
      <c r="F17" s="88"/>
      <c r="G17" s="88"/>
      <c r="H17" s="88"/>
      <c r="I17" s="89"/>
      <c r="J17" s="88"/>
      <c r="K17" s="88"/>
      <c r="L17" s="88"/>
      <c r="M17" s="88"/>
      <c r="N17" s="88"/>
      <c r="O17" s="88"/>
      <c r="P17" s="88"/>
      <c r="Q17" s="88"/>
      <c r="R17" s="90">
        <f t="shared" si="0"/>
        <v>0</v>
      </c>
      <c r="S17" s="85">
        <f t="shared" si="2"/>
        <v>0</v>
      </c>
    </row>
    <row r="18" spans="1:19" ht="39.950000000000003" customHeight="1" thickBot="1" x14ac:dyDescent="0.3">
      <c r="A18" s="73"/>
      <c r="B18" s="70" t="s">
        <v>24</v>
      </c>
      <c r="C18" s="80" t="s">
        <v>23</v>
      </c>
      <c r="D18" s="86">
        <f>+F18*12</f>
        <v>111122700</v>
      </c>
      <c r="E18" s="87">
        <f t="shared" si="1"/>
        <v>46301125</v>
      </c>
      <c r="F18" s="88">
        <v>9260225</v>
      </c>
      <c r="G18" s="88">
        <v>9260225</v>
      </c>
      <c r="H18" s="88">
        <v>9260225</v>
      </c>
      <c r="I18" s="89">
        <v>9260225</v>
      </c>
      <c r="J18" s="88">
        <v>9260225</v>
      </c>
      <c r="K18" s="88"/>
      <c r="L18" s="88"/>
      <c r="M18" s="88"/>
      <c r="N18" s="88"/>
      <c r="O18" s="88"/>
      <c r="P18" s="88"/>
      <c r="Q18" s="88"/>
      <c r="R18" s="90">
        <f t="shared" si="0"/>
        <v>46301125</v>
      </c>
      <c r="S18" s="85">
        <f t="shared" si="2"/>
        <v>0</v>
      </c>
    </row>
    <row r="19" spans="1:19" ht="39.950000000000003" customHeight="1" thickBot="1" x14ac:dyDescent="0.3">
      <c r="A19" s="73"/>
      <c r="B19" s="70" t="s">
        <v>55</v>
      </c>
      <c r="C19" s="80" t="s">
        <v>23</v>
      </c>
      <c r="D19" s="86">
        <f>+F19*12</f>
        <v>1443780</v>
      </c>
      <c r="E19" s="87">
        <f>+R19</f>
        <v>601579</v>
      </c>
      <c r="F19" s="88">
        <f>120315</f>
        <v>120315</v>
      </c>
      <c r="G19" s="88">
        <v>120316</v>
      </c>
      <c r="H19" s="88">
        <v>120316</v>
      </c>
      <c r="I19" s="89">
        <v>120316</v>
      </c>
      <c r="J19" s="88">
        <v>120316</v>
      </c>
      <c r="K19" s="88"/>
      <c r="L19" s="88"/>
      <c r="M19" s="88"/>
      <c r="N19" s="88"/>
      <c r="O19" s="88"/>
      <c r="P19" s="88"/>
      <c r="Q19" s="88"/>
      <c r="R19" s="90">
        <f t="shared" si="0"/>
        <v>601579</v>
      </c>
      <c r="S19" s="85">
        <f t="shared" si="2"/>
        <v>0</v>
      </c>
    </row>
    <row r="20" spans="1:19" ht="39.950000000000003" customHeight="1" thickBot="1" x14ac:dyDescent="0.3">
      <c r="A20" s="73"/>
      <c r="B20" s="70" t="s">
        <v>56</v>
      </c>
      <c r="C20" s="80"/>
      <c r="D20" s="86"/>
      <c r="E20" s="87"/>
      <c r="F20" s="88">
        <v>232494</v>
      </c>
      <c r="G20" s="88"/>
      <c r="H20" s="88"/>
      <c r="I20" s="89"/>
      <c r="J20" s="88"/>
      <c r="K20" s="88"/>
      <c r="L20" s="88"/>
      <c r="M20" s="88"/>
      <c r="N20" s="88"/>
      <c r="O20" s="88"/>
      <c r="P20" s="88"/>
      <c r="Q20" s="88"/>
      <c r="R20" s="90"/>
      <c r="S20" s="85"/>
    </row>
    <row r="21" spans="1:19" ht="39.950000000000003" customHeight="1" thickBot="1" x14ac:dyDescent="0.3">
      <c r="A21" s="73"/>
      <c r="B21" s="70" t="s">
        <v>97</v>
      </c>
      <c r="C21" s="80" t="s">
        <v>23</v>
      </c>
      <c r="D21" s="86"/>
      <c r="E21" s="87">
        <f t="shared" si="1"/>
        <v>0</v>
      </c>
      <c r="F21" s="88"/>
      <c r="G21" s="88"/>
      <c r="H21" s="88"/>
      <c r="I21" s="89"/>
      <c r="J21" s="88"/>
      <c r="K21" s="88"/>
      <c r="L21" s="88"/>
      <c r="M21" s="88"/>
      <c r="N21" s="88"/>
      <c r="O21" s="88"/>
      <c r="P21" s="88"/>
      <c r="Q21" s="88"/>
      <c r="R21" s="90">
        <f t="shared" si="0"/>
        <v>0</v>
      </c>
      <c r="S21" s="85">
        <f t="shared" si="2"/>
        <v>0</v>
      </c>
    </row>
    <row r="22" spans="1:19" ht="39.950000000000003" customHeight="1" thickBot="1" x14ac:dyDescent="0.3">
      <c r="A22" s="73"/>
      <c r="B22" s="70" t="s">
        <v>25</v>
      </c>
      <c r="C22" s="80" t="s">
        <v>23</v>
      </c>
      <c r="D22" s="86">
        <f>+F22*12</f>
        <v>5908104</v>
      </c>
      <c r="E22" s="87">
        <f t="shared" si="1"/>
        <v>2461714</v>
      </c>
      <c r="F22" s="88">
        <v>492342</v>
      </c>
      <c r="G22" s="88">
        <v>492343</v>
      </c>
      <c r="H22" s="88">
        <v>492343</v>
      </c>
      <c r="I22" s="89">
        <v>492343</v>
      </c>
      <c r="J22" s="88">
        <v>492343</v>
      </c>
      <c r="K22" s="88"/>
      <c r="L22" s="88"/>
      <c r="M22" s="88"/>
      <c r="N22" s="88"/>
      <c r="O22" s="88"/>
      <c r="P22" s="88"/>
      <c r="Q22" s="88"/>
      <c r="R22" s="90">
        <f t="shared" si="0"/>
        <v>2461714</v>
      </c>
      <c r="S22" s="85">
        <f t="shared" si="2"/>
        <v>0</v>
      </c>
    </row>
    <row r="23" spans="1:19" ht="39.950000000000003" customHeight="1" thickBot="1" x14ac:dyDescent="0.3">
      <c r="A23" s="73"/>
      <c r="B23" s="70" t="s">
        <v>98</v>
      </c>
      <c r="C23" s="80" t="s">
        <v>23</v>
      </c>
      <c r="D23" s="86"/>
      <c r="E23" s="87">
        <f t="shared" si="1"/>
        <v>0</v>
      </c>
      <c r="F23" s="88"/>
      <c r="G23" s="88"/>
      <c r="H23" s="88"/>
      <c r="I23" s="89"/>
      <c r="J23" s="88"/>
      <c r="K23" s="88"/>
      <c r="L23" s="88"/>
      <c r="M23" s="88"/>
      <c r="N23" s="88"/>
      <c r="O23" s="88"/>
      <c r="P23" s="88"/>
      <c r="Q23" s="88"/>
      <c r="R23" s="90">
        <f t="shared" si="0"/>
        <v>0</v>
      </c>
      <c r="S23" s="85">
        <f t="shared" si="2"/>
        <v>0</v>
      </c>
    </row>
    <row r="24" spans="1:19" ht="39.950000000000003" customHeight="1" thickBot="1" x14ac:dyDescent="0.3">
      <c r="A24" s="73"/>
      <c r="B24" s="70" t="s">
        <v>26</v>
      </c>
      <c r="C24" s="80" t="s">
        <v>23</v>
      </c>
      <c r="D24" s="86">
        <f>+F24*12</f>
        <v>4523988</v>
      </c>
      <c r="E24" s="87">
        <f t="shared" si="1"/>
        <v>1884995</v>
      </c>
      <c r="F24" s="88">
        <v>376999</v>
      </c>
      <c r="G24" s="88">
        <v>376999</v>
      </c>
      <c r="H24" s="88">
        <v>376999</v>
      </c>
      <c r="I24" s="89">
        <v>376999</v>
      </c>
      <c r="J24" s="88">
        <v>376999</v>
      </c>
      <c r="K24" s="88"/>
      <c r="L24" s="88"/>
      <c r="M24" s="88"/>
      <c r="N24" s="88"/>
      <c r="O24" s="88"/>
      <c r="P24" s="88"/>
      <c r="Q24" s="88"/>
      <c r="R24" s="90">
        <f t="shared" si="0"/>
        <v>1884995</v>
      </c>
      <c r="S24" s="85">
        <f t="shared" si="2"/>
        <v>0</v>
      </c>
    </row>
    <row r="25" spans="1:19" ht="35.25" customHeight="1" thickBot="1" x14ac:dyDescent="0.3">
      <c r="A25" s="73"/>
      <c r="B25" s="70" t="s">
        <v>99</v>
      </c>
      <c r="C25" s="80"/>
      <c r="D25" s="86"/>
      <c r="E25" s="87">
        <f t="shared" si="1"/>
        <v>0</v>
      </c>
      <c r="F25" s="88"/>
      <c r="G25" s="88"/>
      <c r="H25" s="88"/>
      <c r="I25" s="89"/>
      <c r="J25" s="88"/>
      <c r="K25" s="88"/>
      <c r="L25" s="88"/>
      <c r="M25" s="88"/>
      <c r="N25" s="88"/>
      <c r="O25" s="88"/>
      <c r="P25" s="88"/>
      <c r="Q25" s="88"/>
      <c r="R25" s="90">
        <f t="shared" si="0"/>
        <v>0</v>
      </c>
      <c r="S25" s="85">
        <f t="shared" si="2"/>
        <v>0</v>
      </c>
    </row>
    <row r="26" spans="1:19" ht="39.75" hidden="1" customHeight="1" thickBot="1" x14ac:dyDescent="0.3">
      <c r="A26" s="73"/>
      <c r="B26" s="70" t="s">
        <v>100</v>
      </c>
      <c r="C26" s="80"/>
      <c r="D26" s="86"/>
      <c r="E26" s="87">
        <f t="shared" si="1"/>
        <v>0</v>
      </c>
      <c r="F26" s="88"/>
      <c r="G26" s="88"/>
      <c r="H26" s="88"/>
      <c r="I26" s="89"/>
      <c r="J26" s="88"/>
      <c r="K26" s="88"/>
      <c r="L26" s="88"/>
      <c r="M26" s="88"/>
      <c r="N26" s="88"/>
      <c r="O26" s="88"/>
      <c r="P26" s="88"/>
      <c r="Q26" s="88"/>
      <c r="R26" s="90">
        <f t="shared" si="0"/>
        <v>0</v>
      </c>
      <c r="S26" s="85">
        <f t="shared" si="2"/>
        <v>0</v>
      </c>
    </row>
    <row r="27" spans="1:19" ht="39.75" hidden="1" customHeight="1" thickBot="1" x14ac:dyDescent="0.3">
      <c r="A27" s="73"/>
      <c r="B27" s="70" t="s">
        <v>101</v>
      </c>
      <c r="C27" s="80"/>
      <c r="D27" s="86"/>
      <c r="E27" s="87">
        <f t="shared" si="1"/>
        <v>0</v>
      </c>
      <c r="F27" s="88"/>
      <c r="G27" s="88"/>
      <c r="H27" s="88"/>
      <c r="I27" s="89"/>
      <c r="J27" s="88"/>
      <c r="K27" s="88"/>
      <c r="L27" s="88"/>
      <c r="M27" s="88"/>
      <c r="N27" s="88"/>
      <c r="O27" s="88"/>
      <c r="P27" s="88"/>
      <c r="Q27" s="88"/>
      <c r="R27" s="90">
        <f t="shared" si="0"/>
        <v>0</v>
      </c>
      <c r="S27" s="85">
        <f t="shared" si="2"/>
        <v>0</v>
      </c>
    </row>
    <row r="28" spans="1:19" ht="39.75" hidden="1" customHeight="1" thickBot="1" x14ac:dyDescent="0.3">
      <c r="A28" s="73"/>
      <c r="B28" s="70" t="s">
        <v>102</v>
      </c>
      <c r="C28" s="80"/>
      <c r="D28" s="86"/>
      <c r="E28" s="87">
        <f t="shared" si="1"/>
        <v>0</v>
      </c>
      <c r="F28" s="88"/>
      <c r="G28" s="88"/>
      <c r="H28" s="88"/>
      <c r="I28" s="89"/>
      <c r="J28" s="88"/>
      <c r="K28" s="88"/>
      <c r="L28" s="88"/>
      <c r="M28" s="88"/>
      <c r="N28" s="88"/>
      <c r="O28" s="88"/>
      <c r="P28" s="88"/>
      <c r="Q28" s="88"/>
      <c r="R28" s="90">
        <f t="shared" si="0"/>
        <v>0</v>
      </c>
      <c r="S28" s="85">
        <f t="shared" si="2"/>
        <v>0</v>
      </c>
    </row>
    <row r="29" spans="1:19" ht="39.75" hidden="1" customHeight="1" thickBot="1" x14ac:dyDescent="0.3">
      <c r="A29" s="73"/>
      <c r="B29" s="70" t="s">
        <v>103</v>
      </c>
      <c r="C29" s="80"/>
      <c r="D29" s="86"/>
      <c r="E29" s="87">
        <f t="shared" si="1"/>
        <v>0</v>
      </c>
      <c r="F29" s="88"/>
      <c r="G29" s="88"/>
      <c r="H29" s="88"/>
      <c r="I29" s="89"/>
      <c r="J29" s="88"/>
      <c r="K29" s="88"/>
      <c r="L29" s="88"/>
      <c r="M29" s="88"/>
      <c r="N29" s="88"/>
      <c r="O29" s="88"/>
      <c r="P29" s="88"/>
      <c r="Q29" s="88"/>
      <c r="R29" s="90">
        <f t="shared" si="0"/>
        <v>0</v>
      </c>
      <c r="S29" s="85">
        <f t="shared" si="2"/>
        <v>0</v>
      </c>
    </row>
    <row r="30" spans="1:19" ht="39.950000000000003" customHeight="1" thickBot="1" x14ac:dyDescent="0.3">
      <c r="A30" s="73"/>
      <c r="B30" s="70" t="s">
        <v>72</v>
      </c>
      <c r="C30" s="80">
        <v>1539</v>
      </c>
      <c r="D30" s="86">
        <v>73554653</v>
      </c>
      <c r="E30" s="87">
        <f>+H30+6129555+6129554</f>
        <v>30647772</v>
      </c>
      <c r="F30" s="88"/>
      <c r="G30" s="88"/>
      <c r="H30" s="88">
        <v>18388663</v>
      </c>
      <c r="I30" s="89"/>
      <c r="J30" s="88"/>
      <c r="K30" s="88"/>
      <c r="L30" s="88"/>
      <c r="M30" s="88"/>
      <c r="N30" s="88"/>
      <c r="O30" s="88"/>
      <c r="P30" s="88"/>
      <c r="Q30" s="88"/>
      <c r="R30" s="90">
        <f t="shared" si="0"/>
        <v>18388663</v>
      </c>
      <c r="S30" s="85">
        <f t="shared" si="2"/>
        <v>12259109</v>
      </c>
    </row>
    <row r="31" spans="1:19" ht="39.950000000000003" customHeight="1" thickBot="1" x14ac:dyDescent="0.3">
      <c r="A31" s="73"/>
      <c r="B31" s="70" t="s">
        <v>27</v>
      </c>
      <c r="C31" s="80">
        <v>919</v>
      </c>
      <c r="D31" s="86">
        <v>21991190</v>
      </c>
      <c r="E31" s="87">
        <f t="shared" si="1"/>
        <v>10995595</v>
      </c>
      <c r="F31" s="88"/>
      <c r="G31" s="88"/>
      <c r="H31" s="88"/>
      <c r="I31" s="89">
        <v>10995595</v>
      </c>
      <c r="J31" s="88"/>
      <c r="K31" s="88"/>
      <c r="L31" s="88"/>
      <c r="M31" s="88"/>
      <c r="N31" s="88"/>
      <c r="O31" s="88"/>
      <c r="P31" s="88"/>
      <c r="Q31" s="88"/>
      <c r="R31" s="90">
        <f t="shared" si="0"/>
        <v>10995595</v>
      </c>
      <c r="S31" s="85">
        <f t="shared" si="2"/>
        <v>0</v>
      </c>
    </row>
    <row r="32" spans="1:19" ht="39.950000000000003" customHeight="1" thickBot="1" x14ac:dyDescent="0.3">
      <c r="A32" s="73"/>
      <c r="B32" s="70" t="s">
        <v>79</v>
      </c>
      <c r="C32" s="80"/>
      <c r="D32" s="86"/>
      <c r="E32" s="87">
        <f t="shared" si="1"/>
        <v>11309930</v>
      </c>
      <c r="F32" s="88">
        <v>11309930</v>
      </c>
      <c r="G32" s="88"/>
      <c r="H32" s="88"/>
      <c r="I32" s="89"/>
      <c r="J32" s="88"/>
      <c r="K32" s="88"/>
      <c r="L32" s="88"/>
      <c r="M32" s="88"/>
      <c r="N32" s="88"/>
      <c r="O32" s="88"/>
      <c r="P32" s="88"/>
      <c r="Q32" s="88"/>
      <c r="R32" s="90">
        <f t="shared" si="0"/>
        <v>11309930</v>
      </c>
      <c r="S32" s="85">
        <f t="shared" si="2"/>
        <v>0</v>
      </c>
    </row>
    <row r="33" spans="1:19" ht="39.950000000000003" customHeight="1" thickBot="1" x14ac:dyDescent="0.3">
      <c r="A33" s="73"/>
      <c r="B33" s="70" t="s">
        <v>80</v>
      </c>
      <c r="C33" s="80" t="s">
        <v>23</v>
      </c>
      <c r="D33" s="86">
        <f>+F33*12</f>
        <v>-14795064</v>
      </c>
      <c r="E33" s="87">
        <f>SUM(F33:Q33)</f>
        <v>-6164610</v>
      </c>
      <c r="F33" s="88">
        <v>-1232922</v>
      </c>
      <c r="G33" s="88">
        <v>-1232922</v>
      </c>
      <c r="H33" s="88">
        <v>-1232922</v>
      </c>
      <c r="I33" s="89">
        <v>-1232922</v>
      </c>
      <c r="J33" s="88">
        <v>-1232922</v>
      </c>
      <c r="K33" s="88"/>
      <c r="L33" s="88"/>
      <c r="M33" s="88"/>
      <c r="N33" s="88"/>
      <c r="O33" s="88"/>
      <c r="P33" s="88"/>
      <c r="Q33" s="88"/>
      <c r="R33" s="90">
        <f t="shared" si="0"/>
        <v>-6164610</v>
      </c>
      <c r="S33" s="85">
        <f t="shared" si="2"/>
        <v>0</v>
      </c>
    </row>
    <row r="34" spans="1:19" ht="39.950000000000003" customHeight="1" thickBot="1" x14ac:dyDescent="0.3">
      <c r="A34" s="73"/>
      <c r="B34" s="70" t="s">
        <v>57</v>
      </c>
      <c r="C34" s="80" t="s">
        <v>23</v>
      </c>
      <c r="D34" s="86">
        <f>+F34*12</f>
        <v>-3513792</v>
      </c>
      <c r="E34" s="87">
        <f>SUM(F34:Q34)</f>
        <v>-1464080</v>
      </c>
      <c r="F34" s="88">
        <v>-292816</v>
      </c>
      <c r="G34" s="88">
        <v>-292816</v>
      </c>
      <c r="H34" s="88">
        <v>-292816</v>
      </c>
      <c r="I34" s="89">
        <v>-292816</v>
      </c>
      <c r="J34" s="88">
        <v>-292816</v>
      </c>
      <c r="K34" s="88"/>
      <c r="L34" s="88"/>
      <c r="M34" s="88"/>
      <c r="N34" s="88"/>
      <c r="O34" s="88"/>
      <c r="P34" s="88"/>
      <c r="Q34" s="88"/>
      <c r="R34" s="90">
        <f t="shared" si="0"/>
        <v>-1464080</v>
      </c>
      <c r="S34" s="85">
        <f t="shared" si="2"/>
        <v>0</v>
      </c>
    </row>
    <row r="35" spans="1:19" ht="39.75" customHeight="1" thickBot="1" x14ac:dyDescent="0.3">
      <c r="A35" s="73"/>
      <c r="B35" s="70" t="s">
        <v>104</v>
      </c>
      <c r="C35" s="80" t="s">
        <v>23</v>
      </c>
      <c r="D35" s="86"/>
      <c r="E35" s="87"/>
      <c r="F35" s="88"/>
      <c r="G35" s="88"/>
      <c r="H35" s="88"/>
      <c r="I35" s="89"/>
      <c r="J35" s="88"/>
      <c r="K35" s="88"/>
      <c r="L35" s="88"/>
      <c r="M35" s="88"/>
      <c r="N35" s="88"/>
      <c r="O35" s="88"/>
      <c r="P35" s="88"/>
      <c r="Q35" s="88"/>
      <c r="R35" s="90">
        <f t="shared" si="0"/>
        <v>0</v>
      </c>
      <c r="S35" s="85">
        <f t="shared" si="2"/>
        <v>0</v>
      </c>
    </row>
    <row r="36" spans="1:19" ht="0.75" hidden="1" customHeight="1" thickBot="1" x14ac:dyDescent="0.3">
      <c r="A36" s="73"/>
      <c r="B36" s="70" t="s">
        <v>105</v>
      </c>
      <c r="C36" s="80"/>
      <c r="D36" s="86"/>
      <c r="E36" s="87"/>
      <c r="F36" s="88"/>
      <c r="G36" s="88"/>
      <c r="H36" s="88"/>
      <c r="I36" s="89"/>
      <c r="J36" s="88"/>
      <c r="K36" s="88"/>
      <c r="L36" s="88"/>
      <c r="M36" s="88"/>
      <c r="N36" s="88"/>
      <c r="O36" s="88"/>
      <c r="P36" s="88"/>
      <c r="Q36" s="88"/>
      <c r="R36" s="90">
        <f t="shared" si="0"/>
        <v>0</v>
      </c>
      <c r="S36" s="85">
        <f t="shared" si="2"/>
        <v>0</v>
      </c>
    </row>
    <row r="37" spans="1:19" ht="39.75" hidden="1" customHeight="1" thickBot="1" x14ac:dyDescent="0.3">
      <c r="A37" s="73"/>
      <c r="B37" s="70" t="s">
        <v>106</v>
      </c>
      <c r="C37" s="80"/>
      <c r="D37" s="86"/>
      <c r="E37" s="87"/>
      <c r="F37" s="88"/>
      <c r="G37" s="88"/>
      <c r="H37" s="88"/>
      <c r="I37" s="89"/>
      <c r="J37" s="88"/>
      <c r="K37" s="88"/>
      <c r="L37" s="88"/>
      <c r="M37" s="88"/>
      <c r="N37" s="88"/>
      <c r="O37" s="88"/>
      <c r="P37" s="88"/>
      <c r="Q37" s="88"/>
      <c r="R37" s="90">
        <f t="shared" si="0"/>
        <v>0</v>
      </c>
      <c r="S37" s="85">
        <f t="shared" si="2"/>
        <v>0</v>
      </c>
    </row>
    <row r="38" spans="1:19" ht="39.75" hidden="1" customHeight="1" thickBot="1" x14ac:dyDescent="0.3">
      <c r="A38" s="73"/>
      <c r="B38" s="70" t="s">
        <v>107</v>
      </c>
      <c r="C38" s="80"/>
      <c r="D38" s="86"/>
      <c r="E38" s="87"/>
      <c r="F38" s="88"/>
      <c r="G38" s="88"/>
      <c r="H38" s="88"/>
      <c r="I38" s="89"/>
      <c r="J38" s="88"/>
      <c r="K38" s="88"/>
      <c r="L38" s="88"/>
      <c r="M38" s="88"/>
      <c r="N38" s="88"/>
      <c r="O38" s="88"/>
      <c r="P38" s="88"/>
      <c r="Q38" s="88"/>
      <c r="R38" s="90">
        <f t="shared" si="0"/>
        <v>0</v>
      </c>
      <c r="S38" s="85">
        <f t="shared" si="2"/>
        <v>0</v>
      </c>
    </row>
    <row r="39" spans="1:19" ht="39.75" hidden="1" customHeight="1" thickBot="1" x14ac:dyDescent="0.3">
      <c r="A39" s="73"/>
      <c r="B39" s="70" t="s">
        <v>58</v>
      </c>
      <c r="C39" s="80"/>
      <c r="D39" s="86"/>
      <c r="E39" s="87"/>
      <c r="F39" s="88"/>
      <c r="G39" s="113"/>
      <c r="H39" s="88"/>
      <c r="I39" s="89"/>
      <c r="J39" s="88"/>
      <c r="K39" s="88"/>
      <c r="L39" s="88"/>
      <c r="M39" s="88"/>
      <c r="N39" s="88"/>
      <c r="O39" s="88"/>
      <c r="P39" s="88"/>
      <c r="Q39" s="88"/>
      <c r="R39" s="90">
        <f t="shared" si="0"/>
        <v>0</v>
      </c>
      <c r="S39" s="85">
        <f t="shared" si="2"/>
        <v>0</v>
      </c>
    </row>
    <row r="40" spans="1:19" ht="39.75" hidden="1" customHeight="1" thickBot="1" x14ac:dyDescent="0.3">
      <c r="A40" s="73"/>
      <c r="B40" s="70" t="s">
        <v>108</v>
      </c>
      <c r="C40" s="80" t="s">
        <v>23</v>
      </c>
      <c r="D40" s="86"/>
      <c r="E40" s="87"/>
      <c r="F40" s="88"/>
      <c r="G40" s="113"/>
      <c r="H40" s="88"/>
      <c r="I40" s="89"/>
      <c r="J40" s="88"/>
      <c r="K40" s="88"/>
      <c r="L40" s="88"/>
      <c r="M40" s="88"/>
      <c r="N40" s="88"/>
      <c r="O40" s="88"/>
      <c r="P40" s="88"/>
      <c r="Q40" s="88"/>
      <c r="R40" s="90">
        <f t="shared" si="0"/>
        <v>0</v>
      </c>
      <c r="S40" s="85">
        <f t="shared" si="2"/>
        <v>0</v>
      </c>
    </row>
    <row r="41" spans="1:19" ht="39.75" hidden="1" customHeight="1" thickBot="1" x14ac:dyDescent="0.3">
      <c r="A41" s="73"/>
      <c r="B41" s="70" t="s">
        <v>59</v>
      </c>
      <c r="C41" s="80" t="s">
        <v>23</v>
      </c>
      <c r="D41" s="86"/>
      <c r="E41" s="87"/>
      <c r="F41" s="88"/>
      <c r="G41" s="88"/>
      <c r="H41" s="88"/>
      <c r="I41" s="89"/>
      <c r="J41" s="88"/>
      <c r="K41" s="88"/>
      <c r="L41" s="88"/>
      <c r="M41" s="88"/>
      <c r="N41" s="88"/>
      <c r="O41" s="88"/>
      <c r="P41" s="88"/>
      <c r="Q41" s="88"/>
      <c r="R41" s="90">
        <f t="shared" si="0"/>
        <v>0</v>
      </c>
      <c r="S41" s="85">
        <f t="shared" si="2"/>
        <v>0</v>
      </c>
    </row>
    <row r="42" spans="1:19" ht="39.75" hidden="1" customHeight="1" thickBot="1" x14ac:dyDescent="0.3">
      <c r="A42" s="73"/>
      <c r="B42" s="70" t="s">
        <v>109</v>
      </c>
      <c r="C42" s="80" t="s">
        <v>23</v>
      </c>
      <c r="D42" s="86"/>
      <c r="E42" s="87"/>
      <c r="F42" s="88"/>
      <c r="G42" s="88"/>
      <c r="H42" s="88"/>
      <c r="I42" s="89"/>
      <c r="J42" s="88"/>
      <c r="K42" s="88"/>
      <c r="L42" s="88"/>
      <c r="M42" s="88"/>
      <c r="N42" s="88"/>
      <c r="O42" s="88"/>
      <c r="P42" s="88"/>
      <c r="Q42" s="88"/>
      <c r="R42" s="90">
        <f t="shared" si="0"/>
        <v>0</v>
      </c>
      <c r="S42" s="85">
        <f t="shared" si="2"/>
        <v>0</v>
      </c>
    </row>
    <row r="43" spans="1:19" ht="39.75" hidden="1" customHeight="1" thickBot="1" x14ac:dyDescent="0.3">
      <c r="A43" s="73"/>
      <c r="B43" s="70" t="s">
        <v>110</v>
      </c>
      <c r="C43" s="80"/>
      <c r="D43" s="86"/>
      <c r="E43" s="87"/>
      <c r="F43" s="88"/>
      <c r="G43" s="88"/>
      <c r="H43" s="88"/>
      <c r="I43" s="89"/>
      <c r="J43" s="88"/>
      <c r="K43" s="88"/>
      <c r="L43" s="88"/>
      <c r="M43" s="88"/>
      <c r="N43" s="88"/>
      <c r="O43" s="88"/>
      <c r="P43" s="88"/>
      <c r="Q43" s="88"/>
      <c r="R43" s="90">
        <f t="shared" si="0"/>
        <v>0</v>
      </c>
      <c r="S43" s="85">
        <f t="shared" si="2"/>
        <v>0</v>
      </c>
    </row>
    <row r="44" spans="1:19" ht="39.75" hidden="1" customHeight="1" thickBot="1" x14ac:dyDescent="0.3">
      <c r="A44" s="73"/>
      <c r="B44" s="70" t="s">
        <v>60</v>
      </c>
      <c r="C44" s="80"/>
      <c r="D44" s="86"/>
      <c r="E44" s="87"/>
      <c r="F44" s="88"/>
      <c r="G44" s="88"/>
      <c r="H44" s="88"/>
      <c r="I44" s="89"/>
      <c r="J44" s="88"/>
      <c r="K44" s="88"/>
      <c r="L44" s="88"/>
      <c r="M44" s="88"/>
      <c r="N44" s="88"/>
      <c r="O44" s="88"/>
      <c r="P44" s="88"/>
      <c r="Q44" s="88"/>
      <c r="R44" s="90">
        <f t="shared" si="0"/>
        <v>0</v>
      </c>
      <c r="S44" s="85">
        <f t="shared" si="2"/>
        <v>0</v>
      </c>
    </row>
    <row r="45" spans="1:19" ht="39.950000000000003" customHeight="1" thickBot="1" x14ac:dyDescent="0.3">
      <c r="A45" s="73"/>
      <c r="B45" s="70" t="s">
        <v>111</v>
      </c>
      <c r="C45" s="80"/>
      <c r="D45" s="86"/>
      <c r="E45" s="87"/>
      <c r="F45" s="88"/>
      <c r="G45" s="88"/>
      <c r="H45" s="88"/>
      <c r="I45" s="89"/>
      <c r="J45" s="88"/>
      <c r="K45" s="88"/>
      <c r="L45" s="88"/>
      <c r="M45" s="88"/>
      <c r="N45" s="88"/>
      <c r="O45" s="88"/>
      <c r="P45" s="88"/>
      <c r="Q45" s="88"/>
      <c r="R45" s="90">
        <f t="shared" si="0"/>
        <v>0</v>
      </c>
      <c r="S45" s="85">
        <f t="shared" si="2"/>
        <v>0</v>
      </c>
    </row>
    <row r="46" spans="1:19" ht="39.950000000000003" customHeight="1" thickBot="1" x14ac:dyDescent="0.3">
      <c r="A46" s="73"/>
      <c r="B46" s="70" t="s">
        <v>61</v>
      </c>
      <c r="C46" s="80">
        <v>1551</v>
      </c>
      <c r="D46" s="114">
        <v>7526400</v>
      </c>
      <c r="E46" s="87">
        <f>+I46</f>
        <v>5268480</v>
      </c>
      <c r="F46" s="88"/>
      <c r="G46" s="88"/>
      <c r="H46" s="88"/>
      <c r="I46" s="89">
        <v>5268480</v>
      </c>
      <c r="J46" s="88"/>
      <c r="K46" s="88"/>
      <c r="L46" s="88"/>
      <c r="M46" s="88"/>
      <c r="N46" s="88"/>
      <c r="O46" s="88"/>
      <c r="P46" s="88"/>
      <c r="Q46" s="88"/>
      <c r="R46" s="90">
        <f t="shared" si="0"/>
        <v>5268480</v>
      </c>
      <c r="S46" s="85">
        <f t="shared" si="2"/>
        <v>0</v>
      </c>
    </row>
    <row r="47" spans="1:19" ht="39.950000000000003" customHeight="1" thickBot="1" x14ac:dyDescent="0.3">
      <c r="A47" s="73"/>
      <c r="B47" s="70" t="s">
        <v>62</v>
      </c>
      <c r="C47" s="80">
        <v>1551</v>
      </c>
      <c r="D47" s="114">
        <v>32098160</v>
      </c>
      <c r="E47" s="87">
        <f>+I47</f>
        <v>22468712</v>
      </c>
      <c r="F47" s="88"/>
      <c r="G47" s="88"/>
      <c r="H47" s="88"/>
      <c r="I47" s="89">
        <v>22468712</v>
      </c>
      <c r="J47" s="88"/>
      <c r="K47" s="88"/>
      <c r="L47" s="88"/>
      <c r="M47" s="88"/>
      <c r="N47" s="88"/>
      <c r="O47" s="88"/>
      <c r="P47" s="88"/>
      <c r="Q47" s="88"/>
      <c r="R47" s="90">
        <f t="shared" si="0"/>
        <v>22468712</v>
      </c>
      <c r="S47" s="85">
        <f t="shared" si="2"/>
        <v>0</v>
      </c>
    </row>
    <row r="48" spans="1:19" ht="34.5" customHeight="1" thickBot="1" x14ac:dyDescent="0.3">
      <c r="A48" s="73"/>
      <c r="B48" s="70" t="s">
        <v>112</v>
      </c>
      <c r="C48" s="80"/>
      <c r="D48" s="114"/>
      <c r="E48" s="87"/>
      <c r="F48" s="88"/>
      <c r="G48" s="88"/>
      <c r="H48" s="88"/>
      <c r="I48" s="89"/>
      <c r="J48" s="88"/>
      <c r="K48" s="88"/>
      <c r="L48" s="88"/>
      <c r="M48" s="88"/>
      <c r="N48" s="88"/>
      <c r="O48" s="88"/>
      <c r="P48" s="88"/>
      <c r="Q48" s="88"/>
      <c r="R48" s="90"/>
      <c r="S48" s="85"/>
    </row>
    <row r="49" spans="1:19" ht="39.75" hidden="1" customHeight="1" thickBot="1" x14ac:dyDescent="0.3">
      <c r="A49" s="73"/>
      <c r="B49" s="70" t="s">
        <v>113</v>
      </c>
      <c r="C49" s="80"/>
      <c r="D49" s="114"/>
      <c r="E49" s="87"/>
      <c r="F49" s="88"/>
      <c r="G49" s="88"/>
      <c r="H49" s="88"/>
      <c r="I49" s="89"/>
      <c r="J49" s="88"/>
      <c r="K49" s="88"/>
      <c r="L49" s="88"/>
      <c r="M49" s="88"/>
      <c r="N49" s="88"/>
      <c r="O49" s="88"/>
      <c r="P49" s="88"/>
      <c r="Q49" s="88"/>
      <c r="R49" s="90">
        <f t="shared" si="0"/>
        <v>0</v>
      </c>
      <c r="S49" s="85">
        <f t="shared" si="2"/>
        <v>0</v>
      </c>
    </row>
    <row r="50" spans="1:19" ht="39.75" hidden="1" customHeight="1" thickBot="1" x14ac:dyDescent="0.3">
      <c r="A50" s="73"/>
      <c r="B50" s="70" t="s">
        <v>114</v>
      </c>
      <c r="C50" s="80"/>
      <c r="D50" s="86"/>
      <c r="E50" s="87"/>
      <c r="F50" s="88"/>
      <c r="G50" s="88"/>
      <c r="H50" s="88"/>
      <c r="I50" s="89"/>
      <c r="J50" s="88"/>
      <c r="K50" s="88"/>
      <c r="L50" s="88"/>
      <c r="M50" s="88"/>
      <c r="N50" s="88"/>
      <c r="O50" s="88"/>
      <c r="P50" s="88"/>
      <c r="Q50" s="88"/>
      <c r="R50" s="90">
        <f t="shared" si="0"/>
        <v>0</v>
      </c>
      <c r="S50" s="85">
        <f t="shared" si="2"/>
        <v>0</v>
      </c>
    </row>
    <row r="51" spans="1:19" ht="39.75" hidden="1" customHeight="1" thickBot="1" x14ac:dyDescent="0.3">
      <c r="A51" s="73"/>
      <c r="B51" s="70" t="s">
        <v>115</v>
      </c>
      <c r="C51" s="80"/>
      <c r="D51" s="86"/>
      <c r="E51" s="87"/>
      <c r="F51" s="88"/>
      <c r="G51" s="88"/>
      <c r="H51" s="88"/>
      <c r="I51" s="89"/>
      <c r="J51" s="88"/>
      <c r="K51" s="88"/>
      <c r="L51" s="88"/>
      <c r="M51" s="88"/>
      <c r="N51" s="88"/>
      <c r="O51" s="88"/>
      <c r="P51" s="88"/>
      <c r="Q51" s="88"/>
      <c r="R51" s="90">
        <f t="shared" si="0"/>
        <v>0</v>
      </c>
      <c r="S51" s="85">
        <f t="shared" si="2"/>
        <v>0</v>
      </c>
    </row>
    <row r="52" spans="1:19" ht="39.75" hidden="1" customHeight="1" thickBot="1" x14ac:dyDescent="0.3">
      <c r="A52" s="73"/>
      <c r="B52" s="70" t="s">
        <v>116</v>
      </c>
      <c r="C52" s="80"/>
      <c r="D52" s="86"/>
      <c r="E52" s="87"/>
      <c r="F52" s="88"/>
      <c r="G52" s="88"/>
      <c r="H52" s="88"/>
      <c r="I52" s="89"/>
      <c r="J52" s="88"/>
      <c r="K52" s="88"/>
      <c r="L52" s="88"/>
      <c r="M52" s="88"/>
      <c r="N52" s="88"/>
      <c r="O52" s="88"/>
      <c r="P52" s="88"/>
      <c r="Q52" s="88"/>
      <c r="R52" s="90">
        <f t="shared" si="0"/>
        <v>0</v>
      </c>
      <c r="S52" s="85">
        <f t="shared" si="2"/>
        <v>0</v>
      </c>
    </row>
    <row r="53" spans="1:19" ht="39.75" hidden="1" customHeight="1" thickBot="1" x14ac:dyDescent="0.3">
      <c r="A53" s="73"/>
      <c r="B53" s="70" t="s">
        <v>117</v>
      </c>
      <c r="C53" s="80"/>
      <c r="D53" s="86"/>
      <c r="E53" s="87"/>
      <c r="F53" s="88"/>
      <c r="G53" s="88"/>
      <c r="H53" s="88"/>
      <c r="I53" s="89"/>
      <c r="J53" s="88"/>
      <c r="K53" s="88"/>
      <c r="L53" s="88"/>
      <c r="M53" s="88"/>
      <c r="N53" s="88"/>
      <c r="O53" s="88"/>
      <c r="P53" s="88"/>
      <c r="Q53" s="88"/>
      <c r="R53" s="90">
        <f t="shared" si="0"/>
        <v>0</v>
      </c>
      <c r="S53" s="85">
        <f t="shared" si="2"/>
        <v>0</v>
      </c>
    </row>
    <row r="54" spans="1:19" ht="39.75" hidden="1" customHeight="1" thickBot="1" x14ac:dyDescent="0.3">
      <c r="A54" s="73"/>
      <c r="B54" s="70" t="s">
        <v>118</v>
      </c>
      <c r="C54" s="80"/>
      <c r="D54" s="86"/>
      <c r="E54" s="87"/>
      <c r="F54" s="88"/>
      <c r="G54" s="88"/>
      <c r="H54" s="88"/>
      <c r="I54" s="89"/>
      <c r="J54" s="88"/>
      <c r="K54" s="88"/>
      <c r="L54" s="88"/>
      <c r="M54" s="88"/>
      <c r="N54" s="88"/>
      <c r="O54" s="88"/>
      <c r="P54" s="88"/>
      <c r="Q54" s="88"/>
      <c r="R54" s="90">
        <f t="shared" si="0"/>
        <v>0</v>
      </c>
      <c r="S54" s="85">
        <f t="shared" si="2"/>
        <v>0</v>
      </c>
    </row>
    <row r="55" spans="1:19" ht="39.75" hidden="1" customHeight="1" thickBot="1" x14ac:dyDescent="0.3">
      <c r="A55" s="73"/>
      <c r="B55" s="70" t="s">
        <v>119</v>
      </c>
      <c r="C55" s="80"/>
      <c r="D55" s="92"/>
      <c r="E55" s="87"/>
      <c r="F55" s="88"/>
      <c r="G55" s="88"/>
      <c r="H55" s="88"/>
      <c r="I55" s="89"/>
      <c r="J55" s="88"/>
      <c r="K55" s="88"/>
      <c r="L55" s="88"/>
      <c r="M55" s="88"/>
      <c r="N55" s="88"/>
      <c r="O55" s="88"/>
      <c r="P55" s="88"/>
      <c r="Q55" s="88"/>
      <c r="R55" s="90">
        <f t="shared" si="0"/>
        <v>0</v>
      </c>
      <c r="S55" s="85">
        <f t="shared" si="2"/>
        <v>0</v>
      </c>
    </row>
    <row r="56" spans="1:19" ht="39.950000000000003" customHeight="1" thickBot="1" x14ac:dyDescent="0.3">
      <c r="A56" s="73"/>
      <c r="B56" s="70" t="s">
        <v>28</v>
      </c>
      <c r="C56" s="80">
        <v>1148</v>
      </c>
      <c r="D56" s="115">
        <v>554492</v>
      </c>
      <c r="E56" s="87">
        <v>388144.39999999997</v>
      </c>
      <c r="F56" s="88"/>
      <c r="G56" s="88"/>
      <c r="H56" s="88">
        <v>388144.39999999997</v>
      </c>
      <c r="I56" s="89"/>
      <c r="J56" s="88"/>
      <c r="K56" s="88"/>
      <c r="L56" s="88"/>
      <c r="M56" s="88"/>
      <c r="N56" s="88"/>
      <c r="O56" s="88"/>
      <c r="P56" s="88"/>
      <c r="Q56" s="88"/>
      <c r="R56" s="90">
        <f t="shared" si="0"/>
        <v>388144.39999999997</v>
      </c>
      <c r="S56" s="85">
        <f t="shared" si="2"/>
        <v>0</v>
      </c>
    </row>
    <row r="57" spans="1:19" ht="39.950000000000003" customHeight="1" thickBot="1" x14ac:dyDescent="0.3">
      <c r="A57" s="73"/>
      <c r="B57" s="70" t="s">
        <v>29</v>
      </c>
      <c r="C57" s="80">
        <v>1148</v>
      </c>
      <c r="D57" s="86">
        <v>22226400</v>
      </c>
      <c r="E57" s="87">
        <v>15558479.999999998</v>
      </c>
      <c r="F57" s="88"/>
      <c r="G57" s="88"/>
      <c r="H57" s="88">
        <v>15558479.999999998</v>
      </c>
      <c r="I57" s="89"/>
      <c r="J57" s="88"/>
      <c r="K57" s="88"/>
      <c r="L57" s="88"/>
      <c r="M57" s="88"/>
      <c r="N57" s="88"/>
      <c r="O57" s="88"/>
      <c r="P57" s="88"/>
      <c r="Q57" s="88"/>
      <c r="R57" s="90">
        <f t="shared" si="0"/>
        <v>15558479.999999998</v>
      </c>
      <c r="S57" s="85">
        <f t="shared" si="2"/>
        <v>0</v>
      </c>
    </row>
    <row r="58" spans="1:19" ht="39.950000000000003" customHeight="1" thickBot="1" x14ac:dyDescent="0.3">
      <c r="A58" s="73"/>
      <c r="B58" s="70" t="s">
        <v>120</v>
      </c>
      <c r="C58" s="80"/>
      <c r="D58" s="114"/>
      <c r="E58" s="87"/>
      <c r="F58" s="88"/>
      <c r="G58" s="88"/>
      <c r="H58" s="88"/>
      <c r="I58" s="89"/>
      <c r="J58" s="88"/>
      <c r="K58" s="88"/>
      <c r="L58" s="88"/>
      <c r="M58" s="88"/>
      <c r="N58" s="88"/>
      <c r="O58" s="88"/>
      <c r="P58" s="88"/>
      <c r="Q58" s="88"/>
      <c r="R58" s="90">
        <f t="shared" si="0"/>
        <v>0</v>
      </c>
      <c r="S58" s="85">
        <f t="shared" si="2"/>
        <v>0</v>
      </c>
    </row>
    <row r="59" spans="1:19" ht="39.950000000000003" customHeight="1" thickBot="1" x14ac:dyDescent="0.3">
      <c r="A59" s="73"/>
      <c r="B59" s="70" t="s">
        <v>121</v>
      </c>
      <c r="C59" s="80"/>
      <c r="D59" s="92"/>
      <c r="E59" s="87"/>
      <c r="F59" s="88"/>
      <c r="G59" s="88"/>
      <c r="H59" s="88"/>
      <c r="I59" s="89"/>
      <c r="J59" s="88"/>
      <c r="K59" s="88"/>
      <c r="L59" s="88"/>
      <c r="M59" s="88"/>
      <c r="N59" s="88"/>
      <c r="O59" s="88"/>
      <c r="P59" s="88"/>
      <c r="Q59" s="88"/>
      <c r="R59" s="90">
        <f t="shared" si="0"/>
        <v>0</v>
      </c>
      <c r="S59" s="85">
        <f t="shared" si="2"/>
        <v>0</v>
      </c>
    </row>
    <row r="60" spans="1:19" ht="39.950000000000003" customHeight="1" thickBot="1" x14ac:dyDescent="0.3">
      <c r="A60" s="73"/>
      <c r="B60" s="70" t="s">
        <v>81</v>
      </c>
      <c r="C60" s="80">
        <v>1580</v>
      </c>
      <c r="D60" s="92">
        <f>66561095+107012143</f>
        <v>173573238</v>
      </c>
      <c r="E60" s="87">
        <f>+I60+2+14464437</f>
        <v>72322185</v>
      </c>
      <c r="F60" s="88"/>
      <c r="G60" s="88"/>
      <c r="H60" s="88"/>
      <c r="I60" s="89">
        <v>57857746</v>
      </c>
      <c r="J60" s="88">
        <v>14464437</v>
      </c>
      <c r="K60" s="88"/>
      <c r="L60" s="88"/>
      <c r="M60" s="88"/>
      <c r="N60" s="88"/>
      <c r="O60" s="88"/>
      <c r="P60" s="88"/>
      <c r="Q60" s="88"/>
      <c r="R60" s="90">
        <f t="shared" si="0"/>
        <v>72322183</v>
      </c>
      <c r="S60" s="85">
        <f t="shared" si="2"/>
        <v>2</v>
      </c>
    </row>
    <row r="61" spans="1:19" ht="39.950000000000003" customHeight="1" thickBot="1" x14ac:dyDescent="0.3">
      <c r="A61" s="73"/>
      <c r="B61" s="70" t="s">
        <v>123</v>
      </c>
      <c r="C61" s="80"/>
      <c r="D61" s="93"/>
      <c r="E61" s="87"/>
      <c r="F61" s="88"/>
      <c r="G61" s="88"/>
      <c r="H61" s="88"/>
      <c r="I61" s="89"/>
      <c r="J61" s="88"/>
      <c r="K61" s="88"/>
      <c r="L61" s="88"/>
      <c r="M61" s="88"/>
      <c r="N61" s="88"/>
      <c r="O61" s="88"/>
      <c r="P61" s="88"/>
      <c r="Q61" s="88"/>
      <c r="R61" s="90">
        <f t="shared" si="0"/>
        <v>0</v>
      </c>
      <c r="S61" s="85">
        <f t="shared" si="2"/>
        <v>0</v>
      </c>
    </row>
    <row r="62" spans="1:19" ht="39.950000000000003" customHeight="1" thickBot="1" x14ac:dyDescent="0.3">
      <c r="A62" s="73"/>
      <c r="B62" s="70" t="s">
        <v>30</v>
      </c>
      <c r="C62" s="80">
        <v>1540</v>
      </c>
      <c r="D62" s="93">
        <v>2056201</v>
      </c>
      <c r="E62" s="87">
        <f>+I62</f>
        <v>1439340.7</v>
      </c>
      <c r="F62" s="88"/>
      <c r="G62" s="88"/>
      <c r="H62" s="88"/>
      <c r="I62" s="89">
        <v>1439340.7</v>
      </c>
      <c r="J62" s="88"/>
      <c r="K62" s="88"/>
      <c r="L62" s="88"/>
      <c r="M62" s="88"/>
      <c r="N62" s="88"/>
      <c r="O62" s="88"/>
      <c r="P62" s="88"/>
      <c r="Q62" s="88"/>
      <c r="R62" s="90">
        <f t="shared" si="0"/>
        <v>1439340.7</v>
      </c>
      <c r="S62" s="85">
        <f t="shared" si="2"/>
        <v>0</v>
      </c>
    </row>
    <row r="63" spans="1:19" ht="39.950000000000003" customHeight="1" thickBot="1" x14ac:dyDescent="0.3">
      <c r="A63" s="73"/>
      <c r="B63" s="70" t="s">
        <v>73</v>
      </c>
      <c r="C63" s="80"/>
      <c r="D63" s="93"/>
      <c r="E63" s="87"/>
      <c r="F63" s="88"/>
      <c r="G63" s="88"/>
      <c r="H63" s="88"/>
      <c r="I63" s="89"/>
      <c r="J63" s="88"/>
      <c r="K63" s="88"/>
      <c r="L63" s="88"/>
      <c r="M63" s="88"/>
      <c r="N63" s="88"/>
      <c r="O63" s="88"/>
      <c r="P63" s="88"/>
      <c r="Q63" s="88"/>
      <c r="R63" s="90">
        <f t="shared" si="0"/>
        <v>0</v>
      </c>
      <c r="S63" s="85">
        <f t="shared" si="2"/>
        <v>0</v>
      </c>
    </row>
    <row r="64" spans="1:19" ht="39.950000000000003" customHeight="1" thickBot="1" x14ac:dyDescent="0.3">
      <c r="A64" s="73"/>
      <c r="B64" s="70" t="s">
        <v>172</v>
      </c>
      <c r="C64" s="80">
        <v>1540</v>
      </c>
      <c r="D64" s="115">
        <v>6706497</v>
      </c>
      <c r="E64" s="87">
        <f>+I64</f>
        <v>4694547.8999999994</v>
      </c>
      <c r="F64" s="88"/>
      <c r="G64" s="88"/>
      <c r="H64" s="88"/>
      <c r="I64" s="89">
        <v>4694547.8999999994</v>
      </c>
      <c r="J64" s="88"/>
      <c r="K64" s="88"/>
      <c r="L64" s="88"/>
      <c r="M64" s="88"/>
      <c r="N64" s="88"/>
      <c r="O64" s="88"/>
      <c r="P64" s="88"/>
      <c r="Q64" s="88"/>
      <c r="R64" s="90">
        <f>SUM(F64:Q64)</f>
        <v>4694547.8999999994</v>
      </c>
      <c r="S64" s="85"/>
    </row>
    <row r="65" spans="1:19" ht="39.950000000000003" customHeight="1" thickBot="1" x14ac:dyDescent="0.3">
      <c r="A65" s="73"/>
      <c r="B65" s="70" t="s">
        <v>32</v>
      </c>
      <c r="C65" s="80">
        <v>1540</v>
      </c>
      <c r="D65" s="93">
        <v>58943610</v>
      </c>
      <c r="E65" s="87">
        <f>+I65</f>
        <v>41260527</v>
      </c>
      <c r="F65" s="88"/>
      <c r="G65" s="88"/>
      <c r="H65" s="88"/>
      <c r="I65" s="89">
        <v>41260527</v>
      </c>
      <c r="J65" s="88"/>
      <c r="K65" s="88"/>
      <c r="L65" s="88"/>
      <c r="M65" s="88"/>
      <c r="N65" s="88"/>
      <c r="O65" s="88"/>
      <c r="P65" s="88"/>
      <c r="Q65" s="88"/>
      <c r="R65" s="90">
        <f t="shared" si="0"/>
        <v>41260527</v>
      </c>
      <c r="S65" s="85">
        <f t="shared" si="2"/>
        <v>0</v>
      </c>
    </row>
    <row r="66" spans="1:19" ht="39.950000000000003" customHeight="1" thickBot="1" x14ac:dyDescent="0.3">
      <c r="A66" s="73"/>
      <c r="B66" s="70" t="s">
        <v>33</v>
      </c>
      <c r="C66" s="80">
        <v>1550</v>
      </c>
      <c r="D66" s="114">
        <v>3947506</v>
      </c>
      <c r="E66" s="87">
        <f>+I66</f>
        <v>2763254.1999999997</v>
      </c>
      <c r="F66" s="88"/>
      <c r="G66" s="88"/>
      <c r="H66" s="88"/>
      <c r="I66" s="89">
        <v>2763254.1999999997</v>
      </c>
      <c r="J66" s="88"/>
      <c r="K66" s="88"/>
      <c r="L66" s="88"/>
      <c r="M66" s="88"/>
      <c r="N66" s="88"/>
      <c r="O66" s="88"/>
      <c r="P66" s="88"/>
      <c r="Q66" s="88"/>
      <c r="R66" s="90">
        <f t="shared" si="0"/>
        <v>2763254.1999999997</v>
      </c>
      <c r="S66" s="85">
        <f t="shared" si="2"/>
        <v>0</v>
      </c>
    </row>
    <row r="67" spans="1:19" ht="37.5" customHeight="1" thickBot="1" x14ac:dyDescent="0.3">
      <c r="A67" s="73"/>
      <c r="B67" s="70" t="s">
        <v>125</v>
      </c>
      <c r="C67" s="80"/>
      <c r="D67" s="86"/>
      <c r="E67" s="87"/>
      <c r="F67" s="88"/>
      <c r="G67" s="88"/>
      <c r="H67" s="88"/>
      <c r="I67" s="89"/>
      <c r="J67" s="88"/>
      <c r="K67" s="88"/>
      <c r="L67" s="88"/>
      <c r="M67" s="88"/>
      <c r="N67" s="88"/>
      <c r="O67" s="88"/>
      <c r="P67" s="88"/>
      <c r="Q67" s="88"/>
      <c r="R67" s="90">
        <f t="shared" si="0"/>
        <v>0</v>
      </c>
      <c r="S67" s="85">
        <f t="shared" si="2"/>
        <v>0</v>
      </c>
    </row>
    <row r="68" spans="1:19" ht="39.75" hidden="1" customHeight="1" thickBot="1" x14ac:dyDescent="0.3">
      <c r="A68" s="73"/>
      <c r="B68" s="70" t="s">
        <v>126</v>
      </c>
      <c r="C68" s="80"/>
      <c r="D68" s="86"/>
      <c r="E68" s="87"/>
      <c r="F68" s="88"/>
      <c r="G68" s="88"/>
      <c r="H68" s="88"/>
      <c r="I68" s="89"/>
      <c r="J68" s="88"/>
      <c r="K68" s="88"/>
      <c r="L68" s="88"/>
      <c r="M68" s="88"/>
      <c r="N68" s="88"/>
      <c r="O68" s="88"/>
      <c r="P68" s="88"/>
      <c r="Q68" s="88"/>
      <c r="R68" s="90">
        <f t="shared" si="0"/>
        <v>0</v>
      </c>
      <c r="S68" s="85">
        <f t="shared" si="2"/>
        <v>0</v>
      </c>
    </row>
    <row r="69" spans="1:19" ht="39.75" hidden="1" customHeight="1" thickBot="1" x14ac:dyDescent="0.3">
      <c r="A69" s="73"/>
      <c r="B69" s="70" t="s">
        <v>127</v>
      </c>
      <c r="C69" s="80"/>
      <c r="D69" s="86"/>
      <c r="E69" s="87"/>
      <c r="F69" s="88"/>
      <c r="G69" s="88"/>
      <c r="H69" s="88"/>
      <c r="I69" s="89"/>
      <c r="J69" s="88"/>
      <c r="K69" s="88"/>
      <c r="L69" s="88"/>
      <c r="M69" s="116"/>
      <c r="N69" s="88"/>
      <c r="O69" s="88"/>
      <c r="P69" s="88"/>
      <c r="Q69" s="88"/>
      <c r="R69" s="90">
        <f t="shared" si="0"/>
        <v>0</v>
      </c>
      <c r="S69" s="85">
        <f t="shared" si="2"/>
        <v>0</v>
      </c>
    </row>
    <row r="70" spans="1:19" ht="39.75" hidden="1" customHeight="1" thickBot="1" x14ac:dyDescent="0.3">
      <c r="A70" s="73"/>
      <c r="B70" s="70" t="s">
        <v>128</v>
      </c>
      <c r="C70" s="80"/>
      <c r="D70" s="86"/>
      <c r="E70" s="87"/>
      <c r="F70" s="88"/>
      <c r="G70" s="88"/>
      <c r="H70" s="88"/>
      <c r="I70" s="89"/>
      <c r="J70" s="88"/>
      <c r="K70" s="88"/>
      <c r="L70" s="88"/>
      <c r="M70" s="88"/>
      <c r="N70" s="88"/>
      <c r="O70" s="88"/>
      <c r="P70" s="88"/>
      <c r="Q70" s="88"/>
      <c r="R70" s="90">
        <f t="shared" si="0"/>
        <v>0</v>
      </c>
      <c r="S70" s="85">
        <f t="shared" si="2"/>
        <v>0</v>
      </c>
    </row>
    <row r="71" spans="1:19" ht="39.950000000000003" customHeight="1" thickBot="1" x14ac:dyDescent="0.3">
      <c r="A71" s="73"/>
      <c r="B71" s="70" t="s">
        <v>64</v>
      </c>
      <c r="C71" s="80">
        <v>921</v>
      </c>
      <c r="D71" s="86">
        <v>12803780</v>
      </c>
      <c r="E71" s="87">
        <v>8962646</v>
      </c>
      <c r="F71" s="88"/>
      <c r="G71" s="88"/>
      <c r="H71" s="88">
        <v>8962646</v>
      </c>
      <c r="I71" s="89"/>
      <c r="J71" s="88"/>
      <c r="K71" s="88"/>
      <c r="L71" s="88"/>
      <c r="M71" s="88"/>
      <c r="N71" s="88"/>
      <c r="O71" s="88"/>
      <c r="P71" s="88"/>
      <c r="Q71" s="88"/>
      <c r="R71" s="90">
        <f t="shared" si="0"/>
        <v>8962646</v>
      </c>
      <c r="S71" s="85">
        <f t="shared" si="2"/>
        <v>0</v>
      </c>
    </row>
    <row r="72" spans="1:19" ht="36" customHeight="1" thickBot="1" x14ac:dyDescent="0.3">
      <c r="A72" s="73"/>
      <c r="B72" s="70" t="s">
        <v>34</v>
      </c>
      <c r="C72" s="80"/>
      <c r="D72" s="86"/>
      <c r="E72" s="87"/>
      <c r="F72" s="88"/>
      <c r="G72" s="88"/>
      <c r="H72" s="88"/>
      <c r="I72" s="89"/>
      <c r="J72" s="88"/>
      <c r="K72" s="88"/>
      <c r="L72" s="88"/>
      <c r="M72" s="88"/>
      <c r="N72" s="88"/>
      <c r="O72" s="88"/>
      <c r="P72" s="88"/>
      <c r="Q72" s="88"/>
      <c r="R72" s="90">
        <f t="shared" si="0"/>
        <v>0</v>
      </c>
      <c r="S72" s="85">
        <f t="shared" si="2"/>
        <v>0</v>
      </c>
    </row>
    <row r="73" spans="1:19" ht="39.75" hidden="1" customHeight="1" thickBot="1" x14ac:dyDescent="0.3">
      <c r="A73" s="73"/>
      <c r="B73" s="70" t="s">
        <v>35</v>
      </c>
      <c r="C73" s="80"/>
      <c r="D73" s="86"/>
      <c r="E73" s="87"/>
      <c r="F73" s="88"/>
      <c r="G73" s="88"/>
      <c r="H73" s="88"/>
      <c r="I73" s="89"/>
      <c r="J73" s="88"/>
      <c r="K73" s="88"/>
      <c r="L73" s="88"/>
      <c r="M73" s="88"/>
      <c r="N73" s="88"/>
      <c r="O73" s="88"/>
      <c r="P73" s="88"/>
      <c r="Q73" s="88"/>
      <c r="R73" s="90">
        <f t="shared" si="0"/>
        <v>0</v>
      </c>
      <c r="S73" s="85">
        <f t="shared" si="2"/>
        <v>0</v>
      </c>
    </row>
    <row r="74" spans="1:19" ht="39.75" hidden="1" customHeight="1" thickBot="1" x14ac:dyDescent="0.3">
      <c r="A74" s="73"/>
      <c r="B74" s="70" t="s">
        <v>129</v>
      </c>
      <c r="C74" s="80"/>
      <c r="D74" s="86"/>
      <c r="E74" s="87"/>
      <c r="F74" s="88"/>
      <c r="G74" s="88"/>
      <c r="H74" s="88"/>
      <c r="I74" s="89"/>
      <c r="J74" s="88"/>
      <c r="K74" s="88"/>
      <c r="L74" s="88"/>
      <c r="M74" s="88"/>
      <c r="N74" s="88"/>
      <c r="O74" s="88"/>
      <c r="P74" s="88"/>
      <c r="Q74" s="88"/>
      <c r="R74" s="90">
        <f t="shared" si="0"/>
        <v>0</v>
      </c>
      <c r="S74" s="85">
        <f t="shared" si="2"/>
        <v>0</v>
      </c>
    </row>
    <row r="75" spans="1:19" ht="39.75" hidden="1" customHeight="1" thickBot="1" x14ac:dyDescent="0.3">
      <c r="A75" s="73"/>
      <c r="B75" s="70" t="s">
        <v>130</v>
      </c>
      <c r="C75" s="80"/>
      <c r="D75" s="86"/>
      <c r="E75" s="87"/>
      <c r="F75" s="88"/>
      <c r="G75" s="88"/>
      <c r="H75" s="88"/>
      <c r="I75" s="89"/>
      <c r="J75" s="88"/>
      <c r="K75" s="88"/>
      <c r="L75" s="88"/>
      <c r="M75" s="88"/>
      <c r="N75" s="88"/>
      <c r="O75" s="88"/>
      <c r="P75" s="88"/>
      <c r="Q75" s="88"/>
      <c r="R75" s="90">
        <f t="shared" si="0"/>
        <v>0</v>
      </c>
      <c r="S75" s="85">
        <f t="shared" si="2"/>
        <v>0</v>
      </c>
    </row>
    <row r="76" spans="1:19" ht="39.75" hidden="1" customHeight="1" thickBot="1" x14ac:dyDescent="0.3">
      <c r="A76" s="73"/>
      <c r="B76" s="70" t="s">
        <v>36</v>
      </c>
      <c r="C76" s="80"/>
      <c r="D76" s="86"/>
      <c r="E76" s="87"/>
      <c r="F76" s="88"/>
      <c r="G76" s="88"/>
      <c r="H76" s="88"/>
      <c r="I76" s="89"/>
      <c r="J76" s="88"/>
      <c r="K76" s="88"/>
      <c r="L76" s="88"/>
      <c r="M76" s="88"/>
      <c r="N76" s="88"/>
      <c r="O76" s="88"/>
      <c r="P76" s="88"/>
      <c r="Q76" s="88"/>
      <c r="R76" s="90">
        <f t="shared" si="0"/>
        <v>0</v>
      </c>
      <c r="S76" s="85">
        <f t="shared" si="2"/>
        <v>0</v>
      </c>
    </row>
    <row r="77" spans="1:19" ht="39.950000000000003" customHeight="1" thickBot="1" x14ac:dyDescent="0.3">
      <c r="A77" s="73"/>
      <c r="B77" s="70" t="s">
        <v>65</v>
      </c>
      <c r="C77" s="80">
        <v>920</v>
      </c>
      <c r="D77" s="86">
        <v>10095328</v>
      </c>
      <c r="E77" s="87">
        <v>7066729</v>
      </c>
      <c r="F77" s="88"/>
      <c r="G77" s="88"/>
      <c r="H77" s="88">
        <v>7066729</v>
      </c>
      <c r="I77" s="89"/>
      <c r="J77" s="88"/>
      <c r="K77" s="88"/>
      <c r="L77" s="88"/>
      <c r="M77" s="88"/>
      <c r="N77" s="88"/>
      <c r="O77" s="88"/>
      <c r="P77" s="88"/>
      <c r="Q77" s="88"/>
      <c r="R77" s="90">
        <f t="shared" si="0"/>
        <v>7066729</v>
      </c>
      <c r="S77" s="85">
        <f t="shared" si="2"/>
        <v>0</v>
      </c>
    </row>
    <row r="78" spans="1:19" ht="39.950000000000003" customHeight="1" thickBot="1" x14ac:dyDescent="0.3">
      <c r="A78" s="73"/>
      <c r="B78" s="70" t="s">
        <v>131</v>
      </c>
      <c r="C78" s="80"/>
      <c r="D78" s="86"/>
      <c r="E78" s="87"/>
      <c r="F78" s="88"/>
      <c r="G78" s="88"/>
      <c r="H78" s="88"/>
      <c r="I78" s="89"/>
      <c r="J78" s="88"/>
      <c r="K78" s="88"/>
      <c r="L78" s="88"/>
      <c r="M78" s="88"/>
      <c r="N78" s="88"/>
      <c r="O78" s="88"/>
      <c r="P78" s="88"/>
      <c r="Q78" s="88"/>
      <c r="R78" s="90">
        <f t="shared" si="0"/>
        <v>0</v>
      </c>
      <c r="S78" s="85">
        <f t="shared" si="2"/>
        <v>0</v>
      </c>
    </row>
    <row r="79" spans="1:19" ht="39.950000000000003" customHeight="1" thickBot="1" x14ac:dyDescent="0.3">
      <c r="A79" s="73"/>
      <c r="B79" s="70" t="s">
        <v>132</v>
      </c>
      <c r="C79" s="80"/>
      <c r="D79" s="86"/>
      <c r="E79" s="87"/>
      <c r="F79" s="88"/>
      <c r="G79" s="88"/>
      <c r="H79" s="88"/>
      <c r="I79" s="89"/>
      <c r="J79" s="88"/>
      <c r="K79" s="88"/>
      <c r="L79" s="88"/>
      <c r="M79" s="88"/>
      <c r="N79" s="88"/>
      <c r="O79" s="88"/>
      <c r="P79" s="88"/>
      <c r="Q79" s="88"/>
      <c r="R79" s="90">
        <f t="shared" si="0"/>
        <v>0</v>
      </c>
      <c r="S79" s="85">
        <f t="shared" si="2"/>
        <v>0</v>
      </c>
    </row>
    <row r="80" spans="1:19" ht="39.950000000000003" customHeight="1" thickBot="1" x14ac:dyDescent="0.3">
      <c r="A80" s="73"/>
      <c r="B80" s="70" t="s">
        <v>66</v>
      </c>
      <c r="C80" s="80">
        <v>1538</v>
      </c>
      <c r="D80" s="86">
        <v>14246381</v>
      </c>
      <c r="E80" s="87">
        <v>9972467</v>
      </c>
      <c r="F80" s="88"/>
      <c r="G80" s="88"/>
      <c r="H80" s="88">
        <v>9972467</v>
      </c>
      <c r="I80" s="89"/>
      <c r="J80" s="88"/>
      <c r="K80" s="88"/>
      <c r="L80" s="88"/>
      <c r="M80" s="88"/>
      <c r="N80" s="88"/>
      <c r="O80" s="88"/>
      <c r="P80" s="88"/>
      <c r="Q80" s="88"/>
      <c r="R80" s="90">
        <f t="shared" si="0"/>
        <v>9972467</v>
      </c>
      <c r="S80" s="85">
        <f t="shared" si="2"/>
        <v>0</v>
      </c>
    </row>
    <row r="81" spans="1:19" ht="39.950000000000003" customHeight="1" thickBot="1" x14ac:dyDescent="0.3">
      <c r="A81" s="73"/>
      <c r="B81" s="70" t="s">
        <v>37</v>
      </c>
      <c r="C81" s="80">
        <v>1536</v>
      </c>
      <c r="D81" s="86">
        <v>26601000</v>
      </c>
      <c r="E81" s="87">
        <f>+I81</f>
        <v>18620700</v>
      </c>
      <c r="F81" s="88"/>
      <c r="G81" s="88"/>
      <c r="H81" s="88"/>
      <c r="I81" s="89">
        <v>18620700</v>
      </c>
      <c r="J81" s="88"/>
      <c r="K81" s="88"/>
      <c r="L81" s="88"/>
      <c r="M81" s="88"/>
      <c r="N81" s="88"/>
      <c r="O81" s="88"/>
      <c r="P81" s="88"/>
      <c r="Q81" s="88"/>
      <c r="R81" s="90">
        <f t="shared" ref="R81:R112" si="3">SUM(F81:Q81)</f>
        <v>18620700</v>
      </c>
      <c r="S81" s="85">
        <f t="shared" si="2"/>
        <v>0</v>
      </c>
    </row>
    <row r="82" spans="1:19" ht="39.950000000000003" customHeight="1" thickBot="1" x14ac:dyDescent="0.3">
      <c r="A82" s="73"/>
      <c r="B82" s="70" t="s">
        <v>38</v>
      </c>
      <c r="C82" s="80"/>
      <c r="D82" s="86"/>
      <c r="E82" s="87"/>
      <c r="F82" s="88"/>
      <c r="G82" s="88"/>
      <c r="H82" s="88"/>
      <c r="I82" s="89"/>
      <c r="J82" s="88"/>
      <c r="K82" s="88"/>
      <c r="L82" s="88"/>
      <c r="M82" s="88"/>
      <c r="N82" s="88"/>
      <c r="O82" s="88"/>
      <c r="P82" s="88"/>
      <c r="Q82" s="88"/>
      <c r="R82" s="90"/>
      <c r="S82" s="85"/>
    </row>
    <row r="83" spans="1:19" ht="39.950000000000003" customHeight="1" thickBot="1" x14ac:dyDescent="0.3">
      <c r="A83" s="73"/>
      <c r="B83" s="70" t="s">
        <v>133</v>
      </c>
      <c r="C83" s="80"/>
      <c r="D83" s="86"/>
      <c r="E83" s="87"/>
      <c r="F83" s="88"/>
      <c r="G83" s="88"/>
      <c r="H83" s="88"/>
      <c r="I83" s="89"/>
      <c r="J83" s="88"/>
      <c r="K83" s="88"/>
      <c r="L83" s="88"/>
      <c r="M83" s="88"/>
      <c r="N83" s="88"/>
      <c r="O83" s="88"/>
      <c r="P83" s="88"/>
      <c r="Q83" s="88"/>
      <c r="R83" s="90">
        <f t="shared" si="3"/>
        <v>0</v>
      </c>
      <c r="S83" s="85">
        <f t="shared" ref="S83:S112" si="4">+E83-R83</f>
        <v>0</v>
      </c>
    </row>
    <row r="84" spans="1:19" ht="39.950000000000003" customHeight="1" thickBot="1" x14ac:dyDescent="0.3">
      <c r="A84" s="73"/>
      <c r="B84" s="70" t="s">
        <v>134</v>
      </c>
      <c r="C84" s="80"/>
      <c r="D84" s="86"/>
      <c r="E84" s="87"/>
      <c r="F84" s="88"/>
      <c r="G84" s="88"/>
      <c r="H84" s="88"/>
      <c r="I84" s="89"/>
      <c r="J84" s="88"/>
      <c r="K84" s="88"/>
      <c r="L84" s="88"/>
      <c r="M84" s="88"/>
      <c r="N84" s="88"/>
      <c r="O84" s="88"/>
      <c r="P84" s="88"/>
      <c r="Q84" s="88"/>
      <c r="R84" s="90">
        <f t="shared" si="3"/>
        <v>0</v>
      </c>
      <c r="S84" s="85">
        <f t="shared" si="4"/>
        <v>0</v>
      </c>
    </row>
    <row r="85" spans="1:19" ht="39.950000000000003" customHeight="1" thickBot="1" x14ac:dyDescent="0.3">
      <c r="A85" s="73"/>
      <c r="B85" s="70" t="s">
        <v>39</v>
      </c>
      <c r="C85" s="80">
        <v>2463</v>
      </c>
      <c r="D85" s="86">
        <v>210536</v>
      </c>
      <c r="E85" s="87">
        <f>+I85</f>
        <v>210536</v>
      </c>
      <c r="F85" s="88"/>
      <c r="G85" s="88"/>
      <c r="H85" s="88"/>
      <c r="I85" s="89">
        <v>210536</v>
      </c>
      <c r="J85" s="88"/>
      <c r="K85" s="88"/>
      <c r="L85" s="88"/>
      <c r="M85" s="88"/>
      <c r="N85" s="88"/>
      <c r="O85" s="88"/>
      <c r="P85" s="88"/>
      <c r="Q85" s="88"/>
      <c r="R85" s="90">
        <f t="shared" si="3"/>
        <v>210536</v>
      </c>
      <c r="S85" s="85">
        <f t="shared" si="4"/>
        <v>0</v>
      </c>
    </row>
    <row r="86" spans="1:19" ht="36.75" customHeight="1" thickBot="1" x14ac:dyDescent="0.3">
      <c r="A86" s="73"/>
      <c r="B86" s="70" t="s">
        <v>135</v>
      </c>
      <c r="C86" s="80"/>
      <c r="D86" s="86"/>
      <c r="E86" s="87"/>
      <c r="F86" s="88"/>
      <c r="G86" s="88"/>
      <c r="H86" s="88"/>
      <c r="I86" s="89"/>
      <c r="J86" s="88"/>
      <c r="K86" s="88"/>
      <c r="L86" s="88"/>
      <c r="M86" s="88"/>
      <c r="N86" s="88"/>
      <c r="O86" s="88"/>
      <c r="P86" s="88"/>
      <c r="Q86" s="88"/>
      <c r="R86" s="90">
        <f t="shared" si="3"/>
        <v>0</v>
      </c>
      <c r="S86" s="85">
        <f t="shared" si="4"/>
        <v>0</v>
      </c>
    </row>
    <row r="87" spans="1:19" ht="39.75" hidden="1" customHeight="1" thickBot="1" x14ac:dyDescent="0.3">
      <c r="A87" s="73"/>
      <c r="B87" s="70" t="s">
        <v>136</v>
      </c>
      <c r="C87" s="80"/>
      <c r="D87" s="86"/>
      <c r="E87" s="87"/>
      <c r="F87" s="88"/>
      <c r="G87" s="88"/>
      <c r="H87" s="88"/>
      <c r="I87" s="89"/>
      <c r="J87" s="88"/>
      <c r="K87" s="88"/>
      <c r="L87" s="88"/>
      <c r="M87" s="88"/>
      <c r="N87" s="88"/>
      <c r="O87" s="88"/>
      <c r="P87" s="88"/>
      <c r="Q87" s="88"/>
      <c r="R87" s="90">
        <f t="shared" si="3"/>
        <v>0</v>
      </c>
      <c r="S87" s="85">
        <f t="shared" si="4"/>
        <v>0</v>
      </c>
    </row>
    <row r="88" spans="1:19" ht="39.75" hidden="1" customHeight="1" thickBot="1" x14ac:dyDescent="0.3">
      <c r="A88" s="73"/>
      <c r="B88" s="70" t="s">
        <v>137</v>
      </c>
      <c r="C88" s="80"/>
      <c r="D88" s="86"/>
      <c r="E88" s="87"/>
      <c r="F88" s="88"/>
      <c r="G88" s="88"/>
      <c r="H88" s="88"/>
      <c r="I88" s="89"/>
      <c r="J88" s="88"/>
      <c r="K88" s="88"/>
      <c r="L88" s="88"/>
      <c r="M88" s="88"/>
      <c r="N88" s="88"/>
      <c r="O88" s="88"/>
      <c r="P88" s="88"/>
      <c r="Q88" s="88"/>
      <c r="R88" s="90">
        <f t="shared" si="3"/>
        <v>0</v>
      </c>
      <c r="S88" s="85">
        <f t="shared" si="4"/>
        <v>0</v>
      </c>
    </row>
    <row r="89" spans="1:19" ht="39.75" hidden="1" customHeight="1" thickBot="1" x14ac:dyDescent="0.3">
      <c r="A89" s="73"/>
      <c r="B89" s="70" t="s">
        <v>138</v>
      </c>
      <c r="C89" s="80"/>
      <c r="D89" s="86"/>
      <c r="E89" s="87"/>
      <c r="F89" s="88"/>
      <c r="G89" s="88"/>
      <c r="H89" s="88"/>
      <c r="I89" s="89"/>
      <c r="J89" s="88"/>
      <c r="K89" s="88"/>
      <c r="L89" s="88"/>
      <c r="M89" s="88"/>
      <c r="N89" s="88"/>
      <c r="O89" s="88"/>
      <c r="P89" s="88"/>
      <c r="Q89" s="88"/>
      <c r="R89" s="90">
        <f t="shared" si="3"/>
        <v>0</v>
      </c>
      <c r="S89" s="85">
        <f t="shared" si="4"/>
        <v>0</v>
      </c>
    </row>
    <row r="90" spans="1:19" ht="39.950000000000003" customHeight="1" thickBot="1" x14ac:dyDescent="0.3">
      <c r="A90" s="73"/>
      <c r="B90" s="70" t="s">
        <v>40</v>
      </c>
      <c r="C90" s="80">
        <v>1149</v>
      </c>
      <c r="D90" s="86">
        <v>16375412</v>
      </c>
      <c r="E90" s="87">
        <v>11462788</v>
      </c>
      <c r="F90" s="88"/>
      <c r="G90" s="88"/>
      <c r="H90" s="88">
        <v>11462788</v>
      </c>
      <c r="I90" s="89"/>
      <c r="J90" s="88"/>
      <c r="K90" s="88"/>
      <c r="L90" s="88"/>
      <c r="M90" s="88"/>
      <c r="N90" s="88"/>
      <c r="O90" s="88"/>
      <c r="P90" s="88"/>
      <c r="Q90" s="88"/>
      <c r="R90" s="90">
        <f t="shared" si="3"/>
        <v>11462788</v>
      </c>
      <c r="S90" s="85">
        <f t="shared" si="4"/>
        <v>0</v>
      </c>
    </row>
    <row r="91" spans="1:19" ht="39.950000000000003" customHeight="1" thickBot="1" x14ac:dyDescent="0.3">
      <c r="A91" s="73"/>
      <c r="B91" s="70" t="s">
        <v>173</v>
      </c>
      <c r="C91" s="80">
        <v>1899</v>
      </c>
      <c r="D91" s="86">
        <v>2244455</v>
      </c>
      <c r="E91" s="87">
        <f>+I91+1556299</f>
        <v>2971119</v>
      </c>
      <c r="F91" s="88"/>
      <c r="G91" s="88"/>
      <c r="H91" s="88"/>
      <c r="I91" s="89">
        <v>1414820</v>
      </c>
      <c r="J91" s="88"/>
      <c r="K91" s="88"/>
      <c r="L91" s="88"/>
      <c r="M91" s="88"/>
      <c r="N91" s="88"/>
      <c r="O91" s="88"/>
      <c r="P91" s="88"/>
      <c r="Q91" s="88"/>
      <c r="R91" s="90">
        <f t="shared" si="3"/>
        <v>1414820</v>
      </c>
      <c r="S91" s="85">
        <f t="shared" si="4"/>
        <v>1556299</v>
      </c>
    </row>
    <row r="92" spans="1:19" ht="39" customHeight="1" thickBot="1" x14ac:dyDescent="0.3">
      <c r="A92" s="73"/>
      <c r="B92" s="70" t="s">
        <v>140</v>
      </c>
      <c r="C92" s="80"/>
      <c r="D92" s="86"/>
      <c r="E92" s="87"/>
      <c r="F92" s="88"/>
      <c r="G92" s="88"/>
      <c r="H92" s="88"/>
      <c r="I92" s="89"/>
      <c r="J92" s="88"/>
      <c r="K92" s="88"/>
      <c r="L92" s="88"/>
      <c r="M92" s="88"/>
      <c r="N92" s="88"/>
      <c r="O92" s="88"/>
      <c r="P92" s="88"/>
      <c r="Q92" s="88"/>
      <c r="R92" s="90">
        <f t="shared" si="3"/>
        <v>0</v>
      </c>
      <c r="S92" s="85">
        <f t="shared" si="4"/>
        <v>0</v>
      </c>
    </row>
    <row r="93" spans="1:19" ht="39.75" hidden="1" customHeight="1" thickBot="1" x14ac:dyDescent="0.3">
      <c r="A93" s="73"/>
      <c r="B93" s="70" t="s">
        <v>141</v>
      </c>
      <c r="C93" s="80"/>
      <c r="D93" s="86"/>
      <c r="E93" s="87"/>
      <c r="F93" s="88"/>
      <c r="G93" s="88"/>
      <c r="H93" s="88"/>
      <c r="I93" s="89"/>
      <c r="J93" s="88"/>
      <c r="K93" s="88"/>
      <c r="L93" s="88"/>
      <c r="M93" s="88"/>
      <c r="N93" s="88"/>
      <c r="O93" s="88"/>
      <c r="P93" s="88"/>
      <c r="Q93" s="88"/>
      <c r="R93" s="90">
        <f t="shared" si="3"/>
        <v>0</v>
      </c>
      <c r="S93" s="85">
        <f t="shared" si="4"/>
        <v>0</v>
      </c>
    </row>
    <row r="94" spans="1:19" ht="39.75" hidden="1" customHeight="1" thickBot="1" x14ac:dyDescent="0.3">
      <c r="A94" s="73"/>
      <c r="B94" s="70" t="s">
        <v>142</v>
      </c>
      <c r="C94" s="80"/>
      <c r="D94" s="117"/>
      <c r="E94" s="87"/>
      <c r="F94" s="88"/>
      <c r="G94" s="88"/>
      <c r="H94" s="88"/>
      <c r="I94" s="89"/>
      <c r="J94" s="88"/>
      <c r="K94" s="88"/>
      <c r="L94" s="88"/>
      <c r="M94" s="88"/>
      <c r="N94" s="88"/>
      <c r="O94" s="88"/>
      <c r="P94" s="88"/>
      <c r="Q94" s="88"/>
      <c r="R94" s="90">
        <f t="shared" si="3"/>
        <v>0</v>
      </c>
      <c r="S94" s="85">
        <f t="shared" si="4"/>
        <v>0</v>
      </c>
    </row>
    <row r="95" spans="1:19" ht="39.75" hidden="1" customHeight="1" thickBot="1" x14ac:dyDescent="0.3">
      <c r="A95" s="73"/>
      <c r="B95" s="70" t="s">
        <v>143</v>
      </c>
      <c r="C95" s="80"/>
      <c r="D95" s="86"/>
      <c r="E95" s="87"/>
      <c r="F95" s="88"/>
      <c r="G95" s="88"/>
      <c r="H95" s="88"/>
      <c r="I95" s="89"/>
      <c r="J95" s="88"/>
      <c r="K95" s="88"/>
      <c r="L95" s="88"/>
      <c r="M95" s="88"/>
      <c r="N95" s="88"/>
      <c r="O95" s="88"/>
      <c r="P95" s="88"/>
      <c r="Q95" s="88"/>
      <c r="R95" s="90">
        <f t="shared" si="3"/>
        <v>0</v>
      </c>
      <c r="S95" s="85">
        <f t="shared" si="4"/>
        <v>0</v>
      </c>
    </row>
    <row r="96" spans="1:19" ht="39.75" hidden="1" customHeight="1" thickBot="1" x14ac:dyDescent="0.3">
      <c r="A96" s="73"/>
      <c r="B96" s="70" t="s">
        <v>144</v>
      </c>
      <c r="C96" s="80"/>
      <c r="D96" s="86"/>
      <c r="E96" s="87"/>
      <c r="F96" s="88"/>
      <c r="G96" s="88"/>
      <c r="H96" s="88"/>
      <c r="I96" s="89"/>
      <c r="J96" s="88"/>
      <c r="K96" s="88"/>
      <c r="L96" s="88"/>
      <c r="M96" s="88"/>
      <c r="N96" s="88"/>
      <c r="O96" s="88"/>
      <c r="P96" s="88"/>
      <c r="Q96" s="88"/>
      <c r="R96" s="90">
        <f t="shared" si="3"/>
        <v>0</v>
      </c>
      <c r="S96" s="85">
        <f t="shared" si="4"/>
        <v>0</v>
      </c>
    </row>
    <row r="97" spans="1:19" ht="39.950000000000003" customHeight="1" thickBot="1" x14ac:dyDescent="0.3">
      <c r="A97" s="73"/>
      <c r="B97" s="70" t="s">
        <v>41</v>
      </c>
      <c r="C97" s="80">
        <v>1537</v>
      </c>
      <c r="D97" s="86">
        <v>55859148</v>
      </c>
      <c r="E97" s="87">
        <f>+I97</f>
        <v>39101404</v>
      </c>
      <c r="F97" s="88"/>
      <c r="G97" s="88"/>
      <c r="H97" s="88"/>
      <c r="I97" s="89">
        <v>39101404</v>
      </c>
      <c r="J97" s="88"/>
      <c r="K97" s="88"/>
      <c r="L97" s="88"/>
      <c r="M97" s="88"/>
      <c r="N97" s="88"/>
      <c r="O97" s="88"/>
      <c r="P97" s="88"/>
      <c r="Q97" s="88"/>
      <c r="R97" s="90">
        <f t="shared" si="3"/>
        <v>39101404</v>
      </c>
      <c r="S97" s="85">
        <f t="shared" si="4"/>
        <v>0</v>
      </c>
    </row>
    <row r="98" spans="1:19" ht="37.5" customHeight="1" thickBot="1" x14ac:dyDescent="0.3">
      <c r="A98" s="73"/>
      <c r="B98" s="70" t="s">
        <v>145</v>
      </c>
      <c r="C98" s="80"/>
      <c r="D98" s="86"/>
      <c r="E98" s="87"/>
      <c r="F98" s="88"/>
      <c r="G98" s="88"/>
      <c r="H98" s="88"/>
      <c r="I98" s="89"/>
      <c r="J98" s="88"/>
      <c r="K98" s="88"/>
      <c r="L98" s="88"/>
      <c r="M98" s="88"/>
      <c r="N98" s="88"/>
      <c r="O98" s="88"/>
      <c r="P98" s="88"/>
      <c r="Q98" s="88"/>
      <c r="R98" s="90">
        <f t="shared" si="3"/>
        <v>0</v>
      </c>
      <c r="S98" s="85">
        <f t="shared" si="4"/>
        <v>0</v>
      </c>
    </row>
    <row r="99" spans="1:19" ht="39.75" hidden="1" customHeight="1" thickBot="1" x14ac:dyDescent="0.3">
      <c r="A99" s="73"/>
      <c r="B99" s="70" t="s">
        <v>146</v>
      </c>
      <c r="C99" s="80"/>
      <c r="D99" s="86"/>
      <c r="E99" s="87"/>
      <c r="F99" s="88"/>
      <c r="G99" s="88"/>
      <c r="H99" s="88"/>
      <c r="I99" s="89"/>
      <c r="J99" s="88"/>
      <c r="K99" s="88"/>
      <c r="L99" s="88"/>
      <c r="M99" s="88"/>
      <c r="N99" s="88"/>
      <c r="O99" s="88"/>
      <c r="P99" s="88"/>
      <c r="Q99" s="88"/>
      <c r="R99" s="90">
        <f t="shared" si="3"/>
        <v>0</v>
      </c>
      <c r="S99" s="85">
        <f t="shared" si="4"/>
        <v>0</v>
      </c>
    </row>
    <row r="100" spans="1:19" ht="39.75" hidden="1" customHeight="1" thickBot="1" x14ac:dyDescent="0.3">
      <c r="A100" s="73"/>
      <c r="B100" s="70" t="s">
        <v>42</v>
      </c>
      <c r="C100" s="80"/>
      <c r="D100" s="86"/>
      <c r="E100" s="87"/>
      <c r="F100" s="88"/>
      <c r="G100" s="88"/>
      <c r="H100" s="88"/>
      <c r="I100" s="89"/>
      <c r="J100" s="88"/>
      <c r="K100" s="88"/>
      <c r="L100" s="88"/>
      <c r="M100" s="88"/>
      <c r="N100" s="88"/>
      <c r="O100" s="88"/>
      <c r="P100" s="88"/>
      <c r="Q100" s="88"/>
      <c r="R100" s="90">
        <f t="shared" si="3"/>
        <v>0</v>
      </c>
      <c r="S100" s="85">
        <f t="shared" si="4"/>
        <v>0</v>
      </c>
    </row>
    <row r="101" spans="1:19" ht="39.75" hidden="1" customHeight="1" thickBot="1" x14ac:dyDescent="0.3">
      <c r="A101" s="73"/>
      <c r="B101" s="70" t="s">
        <v>147</v>
      </c>
      <c r="C101" s="80"/>
      <c r="D101" s="86"/>
      <c r="E101" s="87"/>
      <c r="F101" s="88"/>
      <c r="G101" s="88"/>
      <c r="H101" s="88"/>
      <c r="I101" s="89"/>
      <c r="J101" s="88"/>
      <c r="K101" s="88"/>
      <c r="L101" s="88"/>
      <c r="M101" s="88"/>
      <c r="N101" s="88"/>
      <c r="O101" s="88"/>
      <c r="P101" s="88"/>
      <c r="Q101" s="88"/>
      <c r="R101" s="90">
        <f t="shared" si="3"/>
        <v>0</v>
      </c>
      <c r="S101" s="85">
        <f t="shared" si="4"/>
        <v>0</v>
      </c>
    </row>
    <row r="102" spans="1:19" ht="39.75" hidden="1" customHeight="1" thickBot="1" x14ac:dyDescent="0.3">
      <c r="A102" s="73"/>
      <c r="B102" s="70" t="s">
        <v>148</v>
      </c>
      <c r="C102" s="80"/>
      <c r="D102" s="86"/>
      <c r="E102" s="87"/>
      <c r="F102" s="88"/>
      <c r="G102" s="88"/>
      <c r="H102" s="88"/>
      <c r="I102" s="89"/>
      <c r="J102" s="88"/>
      <c r="K102" s="88"/>
      <c r="L102" s="88"/>
      <c r="M102" s="88"/>
      <c r="N102" s="88"/>
      <c r="O102" s="88"/>
      <c r="P102" s="88"/>
      <c r="Q102" s="88"/>
      <c r="R102" s="90">
        <f t="shared" si="3"/>
        <v>0</v>
      </c>
      <c r="S102" s="85">
        <f t="shared" si="4"/>
        <v>0</v>
      </c>
    </row>
    <row r="103" spans="1:19" ht="39.75" hidden="1" customHeight="1" thickBot="1" x14ac:dyDescent="0.3">
      <c r="A103" s="73"/>
      <c r="B103" s="70" t="s">
        <v>149</v>
      </c>
      <c r="C103" s="80"/>
      <c r="D103" s="86"/>
      <c r="E103" s="87"/>
      <c r="F103" s="88"/>
      <c r="G103" s="88"/>
      <c r="H103" s="88"/>
      <c r="I103" s="89"/>
      <c r="J103" s="88"/>
      <c r="K103" s="88"/>
      <c r="L103" s="88"/>
      <c r="M103" s="88"/>
      <c r="N103" s="88"/>
      <c r="O103" s="88"/>
      <c r="P103" s="88"/>
      <c r="Q103" s="88"/>
      <c r="R103" s="90">
        <f t="shared" si="3"/>
        <v>0</v>
      </c>
      <c r="S103" s="85">
        <f t="shared" si="4"/>
        <v>0</v>
      </c>
    </row>
    <row r="104" spans="1:19" ht="39.75" hidden="1" customHeight="1" thickBot="1" x14ac:dyDescent="0.3">
      <c r="A104" s="73"/>
      <c r="B104" s="70" t="s">
        <v>150</v>
      </c>
      <c r="C104" s="80"/>
      <c r="D104" s="86"/>
      <c r="E104" s="87"/>
      <c r="F104" s="88"/>
      <c r="G104" s="88"/>
      <c r="H104" s="88"/>
      <c r="I104" s="89"/>
      <c r="J104" s="88"/>
      <c r="K104" s="88"/>
      <c r="L104" s="88"/>
      <c r="M104" s="88"/>
      <c r="N104" s="88"/>
      <c r="O104" s="88"/>
      <c r="P104" s="88"/>
      <c r="Q104" s="88"/>
      <c r="R104" s="90">
        <f t="shared" si="3"/>
        <v>0</v>
      </c>
      <c r="S104" s="85">
        <f t="shared" si="4"/>
        <v>0</v>
      </c>
    </row>
    <row r="105" spans="1:19" ht="39.75" hidden="1" customHeight="1" thickBot="1" x14ac:dyDescent="0.3">
      <c r="A105" s="73"/>
      <c r="B105" s="70" t="s">
        <v>68</v>
      </c>
      <c r="C105" s="80"/>
      <c r="D105" s="86"/>
      <c r="E105" s="87"/>
      <c r="F105" s="88"/>
      <c r="G105" s="88"/>
      <c r="H105" s="88"/>
      <c r="I105" s="89"/>
      <c r="J105" s="88"/>
      <c r="K105" s="88"/>
      <c r="L105" s="88"/>
      <c r="M105" s="88"/>
      <c r="N105" s="88"/>
      <c r="O105" s="88"/>
      <c r="P105" s="88"/>
      <c r="Q105" s="88"/>
      <c r="R105" s="90">
        <f t="shared" si="3"/>
        <v>0</v>
      </c>
      <c r="S105" s="85">
        <f t="shared" si="4"/>
        <v>0</v>
      </c>
    </row>
    <row r="106" spans="1:19" ht="39.75" hidden="1" customHeight="1" thickBot="1" x14ac:dyDescent="0.3">
      <c r="A106" s="73"/>
      <c r="B106" s="70" t="s">
        <v>69</v>
      </c>
      <c r="C106" s="80"/>
      <c r="D106" s="86"/>
      <c r="E106" s="87"/>
      <c r="F106" s="88"/>
      <c r="G106" s="88"/>
      <c r="H106" s="88"/>
      <c r="I106" s="89"/>
      <c r="J106" s="88"/>
      <c r="K106" s="88"/>
      <c r="L106" s="88"/>
      <c r="M106" s="88"/>
      <c r="N106" s="88"/>
      <c r="O106" s="88"/>
      <c r="P106" s="88"/>
      <c r="Q106" s="88"/>
      <c r="R106" s="90"/>
      <c r="S106" s="85"/>
    </row>
    <row r="107" spans="1:19" ht="39.950000000000003" customHeight="1" thickBot="1" x14ac:dyDescent="0.3">
      <c r="A107" s="73"/>
      <c r="B107" s="70" t="s">
        <v>43</v>
      </c>
      <c r="C107" s="80">
        <v>1535</v>
      </c>
      <c r="D107" s="86">
        <v>65279685</v>
      </c>
      <c r="E107" s="87">
        <f>+H107</f>
        <v>45695780</v>
      </c>
      <c r="F107" s="88"/>
      <c r="G107" s="88"/>
      <c r="H107" s="88">
        <v>45695780</v>
      </c>
      <c r="I107" s="89"/>
      <c r="J107" s="88"/>
      <c r="K107" s="88"/>
      <c r="L107" s="88"/>
      <c r="M107" s="88"/>
      <c r="N107" s="88"/>
      <c r="O107" s="88"/>
      <c r="P107" s="88"/>
      <c r="Q107" s="88"/>
      <c r="R107" s="90">
        <f t="shared" si="3"/>
        <v>45695780</v>
      </c>
      <c r="S107" s="85">
        <f t="shared" si="4"/>
        <v>0</v>
      </c>
    </row>
    <row r="108" spans="1:19" ht="37.5" customHeight="1" thickBot="1" x14ac:dyDescent="0.3">
      <c r="A108" s="73"/>
      <c r="B108" s="70" t="s">
        <v>44</v>
      </c>
      <c r="C108" s="80"/>
      <c r="D108" s="86"/>
      <c r="E108" s="87"/>
      <c r="F108" s="88"/>
      <c r="G108" s="88"/>
      <c r="H108" s="88"/>
      <c r="I108" s="89"/>
      <c r="J108" s="88"/>
      <c r="K108" s="88"/>
      <c r="L108" s="88"/>
      <c r="M108" s="88"/>
      <c r="N108" s="88"/>
      <c r="O108" s="88"/>
      <c r="P108" s="88"/>
      <c r="Q108" s="88"/>
      <c r="R108" s="90"/>
      <c r="S108" s="85"/>
    </row>
    <row r="109" spans="1:19" ht="39.75" hidden="1" customHeight="1" thickBot="1" x14ac:dyDescent="0.3">
      <c r="A109" s="73"/>
      <c r="B109" s="70" t="s">
        <v>84</v>
      </c>
      <c r="C109" s="80"/>
      <c r="D109" s="86"/>
      <c r="E109" s="87"/>
      <c r="F109" s="88"/>
      <c r="G109" s="88"/>
      <c r="H109" s="88"/>
      <c r="I109" s="89"/>
      <c r="J109" s="88"/>
      <c r="K109" s="88"/>
      <c r="L109" s="88"/>
      <c r="M109" s="88"/>
      <c r="N109" s="88"/>
      <c r="O109" s="88"/>
      <c r="P109" s="88"/>
      <c r="Q109" s="88"/>
      <c r="R109" s="90">
        <f t="shared" si="3"/>
        <v>0</v>
      </c>
      <c r="S109" s="85">
        <f t="shared" si="4"/>
        <v>0</v>
      </c>
    </row>
    <row r="110" spans="1:19" ht="39.75" hidden="1" customHeight="1" thickBot="1" x14ac:dyDescent="0.3">
      <c r="A110" s="73"/>
      <c r="B110" s="70" t="s">
        <v>151</v>
      </c>
      <c r="C110" s="80" t="s">
        <v>23</v>
      </c>
      <c r="D110" s="86"/>
      <c r="E110" s="87"/>
      <c r="F110" s="88"/>
      <c r="G110" s="88"/>
      <c r="H110" s="88"/>
      <c r="I110" s="89"/>
      <c r="J110" s="88"/>
      <c r="K110" s="88"/>
      <c r="L110" s="88"/>
      <c r="M110" s="88"/>
      <c r="N110" s="88"/>
      <c r="O110" s="88"/>
      <c r="P110" s="88"/>
      <c r="Q110" s="88"/>
      <c r="R110" s="90">
        <f t="shared" si="3"/>
        <v>0</v>
      </c>
      <c r="S110" s="85">
        <f t="shared" si="4"/>
        <v>0</v>
      </c>
    </row>
    <row r="111" spans="1:19" ht="39.75" hidden="1" customHeight="1" thickBot="1" x14ac:dyDescent="0.3">
      <c r="A111" s="73"/>
      <c r="B111" s="70" t="s">
        <v>152</v>
      </c>
      <c r="C111" s="80" t="s">
        <v>23</v>
      </c>
      <c r="D111" s="86"/>
      <c r="E111" s="87"/>
      <c r="F111" s="88"/>
      <c r="G111" s="88"/>
      <c r="H111" s="88"/>
      <c r="I111" s="89"/>
      <c r="J111" s="88"/>
      <c r="K111" s="88"/>
      <c r="L111" s="88"/>
      <c r="M111" s="88"/>
      <c r="N111" s="88"/>
      <c r="O111" s="88"/>
      <c r="P111" s="88"/>
      <c r="Q111" s="88"/>
      <c r="R111" s="90">
        <f t="shared" si="3"/>
        <v>0</v>
      </c>
      <c r="S111" s="85">
        <f t="shared" si="4"/>
        <v>0</v>
      </c>
    </row>
    <row r="112" spans="1:19" ht="39.950000000000003" customHeight="1" thickBot="1" x14ac:dyDescent="0.3">
      <c r="A112" s="73"/>
      <c r="B112" s="70" t="s">
        <v>45</v>
      </c>
      <c r="C112" s="80" t="s">
        <v>23</v>
      </c>
      <c r="D112" s="86"/>
      <c r="E112" s="87">
        <f>+I112</f>
        <v>53504666</v>
      </c>
      <c r="F112" s="88"/>
      <c r="G112" s="88"/>
      <c r="H112" s="88"/>
      <c r="I112" s="89">
        <f>24824235+28680431</f>
        <v>53504666</v>
      </c>
      <c r="J112" s="88"/>
      <c r="K112" s="88"/>
      <c r="L112" s="88"/>
      <c r="M112" s="88"/>
      <c r="N112" s="88"/>
      <c r="O112" s="88"/>
      <c r="P112" s="88"/>
      <c r="Q112" s="88"/>
      <c r="R112" s="90">
        <f t="shared" si="3"/>
        <v>53504666</v>
      </c>
      <c r="S112" s="85">
        <f t="shared" si="4"/>
        <v>0</v>
      </c>
    </row>
    <row r="113" spans="1:19" ht="33.75" customHeight="1" thickBot="1" x14ac:dyDescent="0.3">
      <c r="A113" s="73"/>
      <c r="B113" s="70" t="s">
        <v>153</v>
      </c>
      <c r="C113" s="80"/>
      <c r="D113" s="86"/>
      <c r="E113" s="87"/>
      <c r="F113" s="88"/>
      <c r="G113" s="88"/>
      <c r="H113" s="88"/>
      <c r="I113" s="89"/>
      <c r="J113" s="88"/>
      <c r="K113" s="88"/>
      <c r="L113" s="88"/>
      <c r="M113" s="88"/>
      <c r="N113" s="88"/>
      <c r="O113" s="88"/>
      <c r="P113" s="88"/>
      <c r="Q113" s="88"/>
      <c r="R113" s="90"/>
      <c r="S113" s="90"/>
    </row>
    <row r="114" spans="1:19" ht="39.75" hidden="1" customHeight="1" thickBot="1" x14ac:dyDescent="0.3">
      <c r="A114" s="73"/>
      <c r="B114" s="70" t="s">
        <v>154</v>
      </c>
      <c r="C114" s="80"/>
      <c r="D114" s="86"/>
      <c r="E114" s="87"/>
      <c r="F114" s="88"/>
      <c r="G114" s="88"/>
      <c r="H114" s="88"/>
      <c r="I114" s="89"/>
      <c r="J114" s="88"/>
      <c r="K114" s="88"/>
      <c r="L114" s="88"/>
      <c r="M114" s="88"/>
      <c r="N114" s="88"/>
      <c r="O114" s="88"/>
      <c r="P114" s="88"/>
      <c r="Q114" s="88"/>
      <c r="R114" s="90"/>
      <c r="S114" s="90"/>
    </row>
    <row r="115" spans="1:19" ht="39.75" hidden="1" customHeight="1" thickBot="1" x14ac:dyDescent="0.3">
      <c r="A115" s="73"/>
      <c r="B115" s="70" t="s">
        <v>155</v>
      </c>
      <c r="C115" s="80"/>
      <c r="D115" s="86"/>
      <c r="E115" s="87"/>
      <c r="F115" s="88"/>
      <c r="G115" s="88"/>
      <c r="H115" s="88"/>
      <c r="I115" s="89"/>
      <c r="J115" s="88"/>
      <c r="K115" s="88"/>
      <c r="L115" s="88"/>
      <c r="M115" s="88"/>
      <c r="N115" s="88"/>
      <c r="O115" s="88"/>
      <c r="P115" s="88"/>
      <c r="Q115" s="88"/>
      <c r="R115" s="90"/>
      <c r="S115" s="90"/>
    </row>
    <row r="116" spans="1:19" ht="39.75" hidden="1" customHeight="1" thickBot="1" x14ac:dyDescent="0.3">
      <c r="A116" s="73"/>
      <c r="B116" s="70" t="s">
        <v>156</v>
      </c>
      <c r="C116" s="80"/>
      <c r="D116" s="86"/>
      <c r="E116" s="87"/>
      <c r="F116" s="88"/>
      <c r="G116" s="88"/>
      <c r="H116" s="88"/>
      <c r="I116" s="89"/>
      <c r="J116" s="88"/>
      <c r="K116" s="88"/>
      <c r="L116" s="88"/>
      <c r="M116" s="88"/>
      <c r="N116" s="88"/>
      <c r="O116" s="88"/>
      <c r="P116" s="88"/>
      <c r="Q116" s="88"/>
      <c r="R116" s="90"/>
      <c r="S116" s="90"/>
    </row>
    <row r="117" spans="1:19" ht="39.75" hidden="1" customHeight="1" thickBot="1" x14ac:dyDescent="0.3">
      <c r="A117" s="73"/>
      <c r="B117" s="70" t="s">
        <v>157</v>
      </c>
      <c r="C117" s="80"/>
      <c r="D117" s="86"/>
      <c r="E117" s="87"/>
      <c r="F117" s="88"/>
      <c r="G117" s="88"/>
      <c r="H117" s="88"/>
      <c r="I117" s="89"/>
      <c r="J117" s="88"/>
      <c r="K117" s="88"/>
      <c r="L117" s="88"/>
      <c r="M117" s="88"/>
      <c r="N117" s="88"/>
      <c r="O117" s="88"/>
      <c r="P117" s="88"/>
      <c r="Q117" s="88"/>
      <c r="R117" s="90"/>
      <c r="S117" s="90"/>
    </row>
    <row r="118" spans="1:19" ht="39.75" hidden="1" customHeight="1" thickBot="1" x14ac:dyDescent="0.3">
      <c r="A118" s="73"/>
      <c r="B118" s="70" t="s">
        <v>158</v>
      </c>
      <c r="C118" s="80"/>
      <c r="D118" s="86"/>
      <c r="E118" s="87"/>
      <c r="F118" s="88"/>
      <c r="G118" s="88"/>
      <c r="H118" s="88"/>
      <c r="I118" s="89"/>
      <c r="J118" s="88"/>
      <c r="K118" s="88"/>
      <c r="L118" s="88"/>
      <c r="M118" s="88"/>
      <c r="N118" s="88"/>
      <c r="O118" s="88"/>
      <c r="P118" s="88"/>
      <c r="Q118" s="88"/>
      <c r="R118" s="90"/>
      <c r="S118" s="90"/>
    </row>
    <row r="119" spans="1:19" ht="39.75" hidden="1" customHeight="1" thickBot="1" x14ac:dyDescent="0.3">
      <c r="A119" s="73"/>
      <c r="B119" s="70" t="s">
        <v>159</v>
      </c>
      <c r="C119" s="80"/>
      <c r="D119" s="86"/>
      <c r="E119" s="87"/>
      <c r="F119" s="88"/>
      <c r="G119" s="88"/>
      <c r="H119" s="88"/>
      <c r="I119" s="89"/>
      <c r="J119" s="88"/>
      <c r="K119" s="88"/>
      <c r="L119" s="88"/>
      <c r="M119" s="88"/>
      <c r="N119" s="88"/>
      <c r="O119" s="88"/>
      <c r="P119" s="88"/>
      <c r="Q119" s="88"/>
      <c r="R119" s="90"/>
      <c r="S119" s="90"/>
    </row>
    <row r="120" spans="1:19" ht="39.75" hidden="1" customHeight="1" thickBot="1" x14ac:dyDescent="0.3">
      <c r="A120" s="73"/>
      <c r="B120" s="70" t="s">
        <v>160</v>
      </c>
      <c r="C120" s="80"/>
      <c r="D120" s="86"/>
      <c r="E120" s="87"/>
      <c r="F120" s="88"/>
      <c r="G120" s="88"/>
      <c r="H120" s="88"/>
      <c r="I120" s="89"/>
      <c r="J120" s="88"/>
      <c r="K120" s="88"/>
      <c r="L120" s="88"/>
      <c r="M120" s="88"/>
      <c r="N120" s="88"/>
      <c r="O120" s="88"/>
      <c r="P120" s="88"/>
      <c r="Q120" s="88"/>
      <c r="R120" s="90"/>
      <c r="S120" s="90"/>
    </row>
    <row r="121" spans="1:19" ht="39.75" hidden="1" customHeight="1" thickBot="1" x14ac:dyDescent="0.3">
      <c r="A121" s="73"/>
      <c r="B121" s="70" t="s">
        <v>161</v>
      </c>
      <c r="C121" s="80"/>
      <c r="D121" s="86"/>
      <c r="E121" s="87"/>
      <c r="F121" s="88"/>
      <c r="G121" s="88"/>
      <c r="H121" s="88"/>
      <c r="I121" s="89"/>
      <c r="J121" s="88"/>
      <c r="K121" s="88"/>
      <c r="L121" s="88"/>
      <c r="M121" s="88"/>
      <c r="N121" s="88"/>
      <c r="O121" s="88"/>
      <c r="P121" s="88"/>
      <c r="Q121" s="88"/>
      <c r="R121" s="90"/>
      <c r="S121" s="90"/>
    </row>
    <row r="122" spans="1:19" ht="39.75" hidden="1" customHeight="1" thickBot="1" x14ac:dyDescent="0.3">
      <c r="A122" s="73"/>
      <c r="B122" s="70" t="s">
        <v>162</v>
      </c>
      <c r="C122" s="80"/>
      <c r="D122" s="86"/>
      <c r="E122" s="87"/>
      <c r="F122" s="88"/>
      <c r="G122" s="88"/>
      <c r="H122" s="88"/>
      <c r="I122" s="89"/>
      <c r="J122" s="88"/>
      <c r="K122" s="88"/>
      <c r="L122" s="88"/>
      <c r="M122" s="88"/>
      <c r="N122" s="88"/>
      <c r="O122" s="88"/>
      <c r="P122" s="88"/>
      <c r="Q122" s="88"/>
      <c r="R122" s="90"/>
      <c r="S122" s="90"/>
    </row>
    <row r="123" spans="1:19" ht="39.75" hidden="1" customHeight="1" thickBot="1" x14ac:dyDescent="0.3">
      <c r="A123" s="73"/>
      <c r="B123" s="70" t="s">
        <v>163</v>
      </c>
      <c r="C123" s="80"/>
      <c r="D123" s="86"/>
      <c r="E123" s="87"/>
      <c r="F123" s="88"/>
      <c r="G123" s="88"/>
      <c r="H123" s="88"/>
      <c r="I123" s="89"/>
      <c r="J123" s="88"/>
      <c r="K123" s="88"/>
      <c r="L123" s="88"/>
      <c r="M123" s="88"/>
      <c r="N123" s="88"/>
      <c r="O123" s="88"/>
      <c r="P123" s="88"/>
      <c r="Q123" s="88"/>
      <c r="R123" s="90"/>
      <c r="S123" s="90"/>
    </row>
    <row r="124" spans="1:19" ht="39.75" hidden="1" customHeight="1" thickBot="1" x14ac:dyDescent="0.3">
      <c r="A124" s="73"/>
      <c r="B124" s="70" t="s">
        <v>164</v>
      </c>
      <c r="C124" s="80"/>
      <c r="D124" s="86"/>
      <c r="E124" s="87"/>
      <c r="F124" s="88"/>
      <c r="G124" s="88"/>
      <c r="H124" s="88"/>
      <c r="I124" s="89"/>
      <c r="J124" s="88"/>
      <c r="K124" s="88"/>
      <c r="L124" s="88"/>
      <c r="M124" s="88"/>
      <c r="N124" s="88"/>
      <c r="O124" s="88"/>
      <c r="P124" s="88"/>
      <c r="Q124" s="88"/>
      <c r="R124" s="90"/>
      <c r="S124" s="90"/>
    </row>
    <row r="125" spans="1:19" ht="39.75" hidden="1" customHeight="1" thickBot="1" x14ac:dyDescent="0.3">
      <c r="A125" s="73"/>
      <c r="B125" s="70" t="s">
        <v>165</v>
      </c>
      <c r="C125" s="80"/>
      <c r="D125" s="86"/>
      <c r="E125" s="87"/>
      <c r="F125" s="88"/>
      <c r="G125" s="88"/>
      <c r="H125" s="88"/>
      <c r="I125" s="89"/>
      <c r="J125" s="88"/>
      <c r="K125" s="88"/>
      <c r="L125" s="88"/>
      <c r="M125" s="88"/>
      <c r="N125" s="88"/>
      <c r="O125" s="88"/>
      <c r="P125" s="88"/>
      <c r="Q125" s="88"/>
      <c r="R125" s="90"/>
      <c r="S125" s="90"/>
    </row>
    <row r="126" spans="1:19" ht="39.75" hidden="1" customHeight="1" thickBot="1" x14ac:dyDescent="0.3">
      <c r="A126" s="95"/>
      <c r="B126" s="70" t="s">
        <v>166</v>
      </c>
      <c r="C126" s="80"/>
      <c r="D126" s="86"/>
      <c r="E126" s="87"/>
      <c r="F126" s="88"/>
      <c r="G126" s="88"/>
      <c r="H126" s="88"/>
      <c r="I126" s="89"/>
      <c r="J126" s="88"/>
      <c r="K126" s="88"/>
      <c r="L126" s="88"/>
      <c r="M126" s="88"/>
      <c r="N126" s="88"/>
      <c r="O126" s="88"/>
      <c r="P126" s="88"/>
      <c r="Q126" s="88"/>
      <c r="R126" s="90">
        <f>SUM(F126:Q126)</f>
        <v>0</v>
      </c>
      <c r="S126" s="90">
        <f>+E126-R126</f>
        <v>0</v>
      </c>
    </row>
    <row r="127" spans="1:19" ht="39.950000000000003" customHeight="1" thickBot="1" x14ac:dyDescent="0.3">
      <c r="A127" s="95"/>
      <c r="B127" s="96" t="s">
        <v>46</v>
      </c>
      <c r="C127" s="97"/>
      <c r="D127" s="98">
        <f t="shared" ref="D127:S127" si="5">SUM(D15:D126)</f>
        <v>2524970496</v>
      </c>
      <c r="E127" s="99">
        <f t="shared" si="5"/>
        <v>1215884321.2</v>
      </c>
      <c r="F127" s="100">
        <f t="shared" si="5"/>
        <v>171382126</v>
      </c>
      <c r="G127" s="100">
        <f t="shared" si="5"/>
        <v>159839704</v>
      </c>
      <c r="H127" s="100">
        <f t="shared" si="5"/>
        <v>277335401.39999998</v>
      </c>
      <c r="I127" s="100">
        <f t="shared" si="5"/>
        <v>419440032.80000001</v>
      </c>
      <c r="J127" s="100">
        <f t="shared" si="5"/>
        <v>174304141</v>
      </c>
      <c r="K127" s="100">
        <f t="shared" si="5"/>
        <v>0</v>
      </c>
      <c r="L127" s="100">
        <f t="shared" si="5"/>
        <v>0</v>
      </c>
      <c r="M127" s="100">
        <f t="shared" si="5"/>
        <v>0</v>
      </c>
      <c r="N127" s="100">
        <f t="shared" si="5"/>
        <v>0</v>
      </c>
      <c r="O127" s="100">
        <f t="shared" si="5"/>
        <v>0</v>
      </c>
      <c r="P127" s="100">
        <f t="shared" si="5"/>
        <v>0</v>
      </c>
      <c r="Q127" s="100">
        <f t="shared" si="5"/>
        <v>0</v>
      </c>
      <c r="R127" s="100">
        <f t="shared" si="5"/>
        <v>1202068911.2</v>
      </c>
      <c r="S127" s="100">
        <f t="shared" si="5"/>
        <v>13815410</v>
      </c>
    </row>
    <row r="128" spans="1:19" ht="15.75" x14ac:dyDescent="0.25">
      <c r="A128" s="95"/>
      <c r="B128" s="95"/>
      <c r="C128" s="95"/>
      <c r="D128" s="95"/>
      <c r="E128" s="102"/>
      <c r="F128" s="95"/>
      <c r="G128" s="95"/>
      <c r="H128" s="102"/>
      <c r="I128" s="95"/>
      <c r="J128" s="95"/>
      <c r="K128" s="95"/>
      <c r="L128" s="95"/>
      <c r="M128" s="95"/>
      <c r="N128" s="95"/>
      <c r="O128" s="95"/>
      <c r="P128" s="95"/>
      <c r="Q128" s="95"/>
      <c r="R128" s="68"/>
      <c r="S128" s="68"/>
    </row>
    <row r="129" spans="1:19" ht="16.5" thickBot="1" x14ac:dyDescent="0.3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68"/>
      <c r="S129" s="68"/>
    </row>
    <row r="130" spans="1:19" ht="18" x14ac:dyDescent="0.25">
      <c r="A130" s="95"/>
      <c r="B130" s="229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1"/>
    </row>
    <row r="131" spans="1:19" ht="18.75" x14ac:dyDescent="0.3">
      <c r="A131" s="55"/>
      <c r="B131" s="232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4"/>
    </row>
    <row r="132" spans="1:19" ht="18.75" x14ac:dyDescent="0.3">
      <c r="A132" s="55"/>
      <c r="B132" s="232" t="s">
        <v>47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4"/>
    </row>
    <row r="133" spans="1:19" ht="18.75" x14ac:dyDescent="0.3">
      <c r="A133" s="55"/>
      <c r="B133" s="232" t="s">
        <v>48</v>
      </c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4"/>
    </row>
    <row r="134" spans="1:19" ht="15.75" thickBot="1" x14ac:dyDescent="0.3">
      <c r="A134" s="66"/>
      <c r="B134" s="235" t="s">
        <v>49</v>
      </c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8"/>
    </row>
    <row r="135" spans="1:19" ht="15.75" x14ac:dyDescent="0.2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68"/>
      <c r="S135" s="68"/>
    </row>
  </sheetData>
  <mergeCells count="6">
    <mergeCell ref="B134:S134"/>
    <mergeCell ref="D6:S6"/>
    <mergeCell ref="B130:S130"/>
    <mergeCell ref="B131:S131"/>
    <mergeCell ref="B132:S132"/>
    <mergeCell ref="B133:S1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A577-03F9-4651-90CC-1102C50FBB2F}">
  <dimension ref="A1:S137"/>
  <sheetViews>
    <sheetView topLeftCell="A90" zoomScale="62" zoomScaleNormal="62" workbookViewId="0">
      <selection activeCell="A106" sqref="A106"/>
    </sheetView>
  </sheetViews>
  <sheetFormatPr baseColWidth="10" defaultRowHeight="15" x14ac:dyDescent="0.25"/>
  <cols>
    <col min="1" max="1" width="6.140625" customWidth="1"/>
    <col min="2" max="2" width="49" customWidth="1"/>
    <col min="3" max="3" width="23.5703125" customWidth="1"/>
    <col min="4" max="4" width="28.42578125" customWidth="1"/>
    <col min="5" max="5" width="28.7109375" customWidth="1"/>
    <col min="6" max="6" width="25.140625" customWidth="1"/>
    <col min="7" max="7" width="24.42578125" customWidth="1"/>
    <col min="8" max="8" width="24.28515625" customWidth="1"/>
    <col min="9" max="9" width="26" customWidth="1"/>
    <col min="10" max="10" width="24.140625" customWidth="1"/>
    <col min="11" max="17" width="11.42578125" hidden="1" customWidth="1"/>
    <col min="18" max="18" width="28" customWidth="1"/>
    <col min="19" max="19" width="30.140625" customWidth="1"/>
  </cols>
  <sheetData>
    <row r="1" spans="1:19" ht="20.25" x14ac:dyDescent="0.3">
      <c r="A1" s="51"/>
      <c r="B1" s="52" t="s">
        <v>0</v>
      </c>
      <c r="C1" s="5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0.25" x14ac:dyDescent="0.3">
      <c r="A2" s="51"/>
      <c r="B2" s="52" t="s">
        <v>1</v>
      </c>
      <c r="C2" s="53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0.25" x14ac:dyDescent="0.3">
      <c r="A3" s="51"/>
      <c r="B3" s="52" t="s">
        <v>2</v>
      </c>
      <c r="C3" s="53"/>
      <c r="D3" s="54"/>
      <c r="E3" s="55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0.25" x14ac:dyDescent="0.3">
      <c r="A4" s="51"/>
      <c r="B4" s="56" t="s">
        <v>3</v>
      </c>
      <c r="C4" s="57"/>
      <c r="D4" s="55"/>
      <c r="E4" s="55"/>
      <c r="F4" s="55"/>
      <c r="G4" s="55"/>
      <c r="H4" s="55"/>
      <c r="I4" s="55"/>
      <c r="J4" s="55"/>
      <c r="K4" s="55"/>
      <c r="L4" s="66"/>
      <c r="M4" s="66"/>
      <c r="N4" s="66"/>
      <c r="O4" s="66"/>
      <c r="P4" s="66"/>
      <c r="Q4" s="55"/>
      <c r="R4" s="55"/>
      <c r="S4" s="55"/>
    </row>
    <row r="5" spans="1:19" ht="20.25" x14ac:dyDescent="0.3">
      <c r="A5" s="51"/>
      <c r="B5" s="58" t="s">
        <v>4</v>
      </c>
      <c r="C5" s="59"/>
      <c r="D5" s="60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30.75" x14ac:dyDescent="0.45">
      <c r="A6" s="51"/>
      <c r="B6" s="58"/>
      <c r="C6" s="59"/>
      <c r="D6" s="228" t="s">
        <v>5</v>
      </c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1:19" ht="20.25" x14ac:dyDescent="0.3">
      <c r="A7" s="51"/>
      <c r="B7" s="5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24.75" x14ac:dyDescent="0.45">
      <c r="A8" s="51"/>
      <c r="B8" s="61" t="s">
        <v>177</v>
      </c>
      <c r="C8" s="62"/>
      <c r="D8" s="63"/>
      <c r="E8" s="64"/>
      <c r="F8" s="65"/>
      <c r="G8" s="55"/>
      <c r="H8" s="55"/>
      <c r="I8" s="66"/>
      <c r="J8" s="66"/>
      <c r="K8" s="55"/>
      <c r="L8" s="55"/>
      <c r="M8" s="55"/>
      <c r="N8" s="55"/>
      <c r="O8" s="55"/>
      <c r="P8" s="55"/>
      <c r="Q8" s="55"/>
      <c r="R8" s="55"/>
      <c r="S8" s="55"/>
    </row>
    <row r="9" spans="1:19" ht="22.5" x14ac:dyDescent="0.45">
      <c r="A9" s="51"/>
      <c r="B9" s="61" t="s">
        <v>178</v>
      </c>
      <c r="C9" s="62"/>
      <c r="D9" s="63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22.5" x14ac:dyDescent="0.45">
      <c r="A10" s="51"/>
      <c r="B10" s="62"/>
      <c r="C10" s="62"/>
      <c r="D10" s="63"/>
      <c r="E10" s="6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spans="1:19" ht="16.5" x14ac:dyDescent="0.3">
      <c r="A11" s="51"/>
      <c r="B11" s="111"/>
      <c r="C11" s="111"/>
      <c r="D11" s="55"/>
      <c r="E11" s="112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 ht="16.5" thickBot="1" x14ac:dyDescent="0.3">
      <c r="A12" s="67"/>
      <c r="B12" s="51"/>
      <c r="C12" s="51"/>
      <c r="D12" s="68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78" customHeight="1" thickBot="1" x14ac:dyDescent="0.3">
      <c r="A13" s="67"/>
      <c r="B13" s="117"/>
      <c r="C13" s="70" t="s">
        <v>8</v>
      </c>
      <c r="D13" s="71" t="s">
        <v>9</v>
      </c>
      <c r="E13" s="72" t="s">
        <v>10</v>
      </c>
      <c r="F13" s="70" t="s">
        <v>11</v>
      </c>
      <c r="G13" s="70" t="s">
        <v>12</v>
      </c>
      <c r="H13" s="70" t="s">
        <v>13</v>
      </c>
      <c r="I13" s="70" t="s">
        <v>14</v>
      </c>
      <c r="J13" s="70" t="s">
        <v>15</v>
      </c>
      <c r="K13" s="70" t="s">
        <v>87</v>
      </c>
      <c r="L13" s="70" t="s">
        <v>88</v>
      </c>
      <c r="M13" s="70" t="s">
        <v>89</v>
      </c>
      <c r="N13" s="70" t="s">
        <v>90</v>
      </c>
      <c r="O13" s="70" t="s">
        <v>91</v>
      </c>
      <c r="P13" s="70" t="s">
        <v>92</v>
      </c>
      <c r="Q13" s="70" t="s">
        <v>93</v>
      </c>
      <c r="R13" s="70" t="s">
        <v>16</v>
      </c>
      <c r="S13" s="70" t="s">
        <v>17</v>
      </c>
    </row>
    <row r="14" spans="1:19" ht="39.950000000000003" customHeight="1" thickBot="1" x14ac:dyDescent="0.3">
      <c r="A14" s="73"/>
      <c r="B14" s="74" t="s">
        <v>18</v>
      </c>
      <c r="C14" s="75"/>
      <c r="D14" s="78" t="s">
        <v>21</v>
      </c>
      <c r="E14" s="78" t="s">
        <v>21</v>
      </c>
      <c r="F14" s="78" t="s">
        <v>20</v>
      </c>
      <c r="G14" s="78" t="s">
        <v>20</v>
      </c>
      <c r="H14" s="78" t="s">
        <v>20</v>
      </c>
      <c r="I14" s="78" t="s">
        <v>20</v>
      </c>
      <c r="J14" s="78" t="s">
        <v>20</v>
      </c>
      <c r="K14" s="78" t="s">
        <v>20</v>
      </c>
      <c r="L14" s="78" t="s">
        <v>20</v>
      </c>
      <c r="M14" s="78" t="s">
        <v>20</v>
      </c>
      <c r="N14" s="78" t="s">
        <v>20</v>
      </c>
      <c r="O14" s="78" t="s">
        <v>20</v>
      </c>
      <c r="P14" s="78" t="s">
        <v>20</v>
      </c>
      <c r="Q14" s="78" t="s">
        <v>20</v>
      </c>
      <c r="R14" s="78" t="s">
        <v>21</v>
      </c>
      <c r="S14" s="79"/>
    </row>
    <row r="15" spans="1:19" ht="39.950000000000003" customHeight="1" thickBot="1" x14ac:dyDescent="0.3">
      <c r="A15" s="73"/>
      <c r="B15" s="70" t="s">
        <v>22</v>
      </c>
      <c r="C15" s="80" t="s">
        <v>23</v>
      </c>
      <c r="D15" s="81">
        <f>+F15*12</f>
        <v>1666157484</v>
      </c>
      <c r="E15" s="82">
        <f>+R15</f>
        <v>694232285</v>
      </c>
      <c r="F15" s="83">
        <v>138846457</v>
      </c>
      <c r="G15" s="83">
        <v>138846457</v>
      </c>
      <c r="H15" s="83">
        <v>138846457</v>
      </c>
      <c r="I15" s="122">
        <v>138846457</v>
      </c>
      <c r="J15" s="83">
        <v>138846457</v>
      </c>
      <c r="K15" s="83"/>
      <c r="L15" s="83"/>
      <c r="M15" s="83"/>
      <c r="N15" s="83"/>
      <c r="O15" s="83"/>
      <c r="P15" s="83"/>
      <c r="Q15" s="83"/>
      <c r="R15" s="85">
        <f t="shared" ref="R15:R80" si="0">SUM(F15:Q15)</f>
        <v>694232285</v>
      </c>
      <c r="S15" s="85">
        <f>+E15-R15</f>
        <v>0</v>
      </c>
    </row>
    <row r="16" spans="1:19" ht="39.950000000000003" customHeight="1" thickBot="1" x14ac:dyDescent="0.3">
      <c r="A16" s="73"/>
      <c r="B16" s="70" t="s">
        <v>94</v>
      </c>
      <c r="C16" s="80" t="s">
        <v>23</v>
      </c>
      <c r="D16" s="86"/>
      <c r="E16" s="87"/>
      <c r="F16" s="88"/>
      <c r="G16" s="88"/>
      <c r="H16" s="88"/>
      <c r="I16" s="94"/>
      <c r="J16" s="88"/>
      <c r="K16" s="88"/>
      <c r="L16" s="88"/>
      <c r="M16" s="88"/>
      <c r="N16" s="88"/>
      <c r="O16" s="88"/>
      <c r="P16" s="88"/>
      <c r="Q16" s="88"/>
      <c r="R16" s="90">
        <f t="shared" si="0"/>
        <v>0</v>
      </c>
      <c r="S16" s="85">
        <f t="shared" ref="S16:S81" si="1">+E16-R16</f>
        <v>0</v>
      </c>
    </row>
    <row r="17" spans="1:19" ht="39.950000000000003" customHeight="1" thickBot="1" x14ac:dyDescent="0.3">
      <c r="A17" s="73"/>
      <c r="B17" s="70" t="s">
        <v>95</v>
      </c>
      <c r="C17" s="80" t="s">
        <v>23</v>
      </c>
      <c r="D17" s="91"/>
      <c r="E17" s="87"/>
      <c r="F17" s="88"/>
      <c r="G17" s="88"/>
      <c r="H17" s="88"/>
      <c r="I17" s="94"/>
      <c r="J17" s="88"/>
      <c r="K17" s="88"/>
      <c r="L17" s="88"/>
      <c r="M17" s="88"/>
      <c r="N17" s="88"/>
      <c r="O17" s="88"/>
      <c r="P17" s="88"/>
      <c r="Q17" s="88"/>
      <c r="R17" s="90">
        <f t="shared" si="0"/>
        <v>0</v>
      </c>
      <c r="S17" s="85">
        <f t="shared" si="1"/>
        <v>0</v>
      </c>
    </row>
    <row r="18" spans="1:19" ht="39.950000000000003" customHeight="1" thickBot="1" x14ac:dyDescent="0.3">
      <c r="A18" s="73"/>
      <c r="B18" s="70" t="s">
        <v>24</v>
      </c>
      <c r="C18" s="80" t="s">
        <v>23</v>
      </c>
      <c r="D18" s="86">
        <f>+F18*12</f>
        <v>78441288</v>
      </c>
      <c r="E18" s="87">
        <f>SUM(F18:Q18)</f>
        <v>32683870</v>
      </c>
      <c r="F18" s="88">
        <v>6536774</v>
      </c>
      <c r="G18" s="88">
        <v>6536774</v>
      </c>
      <c r="H18" s="88">
        <v>6536774</v>
      </c>
      <c r="I18" s="94">
        <v>6536774</v>
      </c>
      <c r="J18" s="88">
        <v>6536774</v>
      </c>
      <c r="K18" s="88"/>
      <c r="L18" s="88"/>
      <c r="M18" s="88"/>
      <c r="N18" s="88"/>
      <c r="O18" s="88"/>
      <c r="P18" s="88"/>
      <c r="Q18" s="88"/>
      <c r="R18" s="90">
        <f t="shared" si="0"/>
        <v>32683870</v>
      </c>
      <c r="S18" s="85">
        <f t="shared" si="1"/>
        <v>0</v>
      </c>
    </row>
    <row r="19" spans="1:19" ht="38.25" customHeight="1" thickBot="1" x14ac:dyDescent="0.3">
      <c r="A19" s="73"/>
      <c r="B19" s="70" t="s">
        <v>96</v>
      </c>
      <c r="C19" s="80" t="s">
        <v>23</v>
      </c>
      <c r="D19" s="86"/>
      <c r="E19" s="87"/>
      <c r="F19" s="88"/>
      <c r="G19" s="88"/>
      <c r="H19" s="88"/>
      <c r="I19" s="94"/>
      <c r="J19" s="88"/>
      <c r="K19" s="88"/>
      <c r="L19" s="88"/>
      <c r="M19" s="88"/>
      <c r="N19" s="88"/>
      <c r="O19" s="88"/>
      <c r="P19" s="88"/>
      <c r="Q19" s="88"/>
      <c r="R19" s="90">
        <f t="shared" si="0"/>
        <v>0</v>
      </c>
      <c r="S19" s="85">
        <f t="shared" si="1"/>
        <v>0</v>
      </c>
    </row>
    <row r="20" spans="1:19" ht="39.75" hidden="1" customHeight="1" thickBot="1" x14ac:dyDescent="0.3">
      <c r="A20" s="73"/>
      <c r="B20" s="70" t="s">
        <v>56</v>
      </c>
      <c r="C20" s="80"/>
      <c r="D20" s="86"/>
      <c r="E20" s="87"/>
      <c r="F20" s="88"/>
      <c r="G20" s="88"/>
      <c r="H20" s="88"/>
      <c r="I20" s="94"/>
      <c r="J20" s="88"/>
      <c r="K20" s="88"/>
      <c r="L20" s="88"/>
      <c r="M20" s="88"/>
      <c r="N20" s="88"/>
      <c r="O20" s="88"/>
      <c r="P20" s="88"/>
      <c r="Q20" s="88"/>
      <c r="R20" s="90"/>
      <c r="S20" s="85"/>
    </row>
    <row r="21" spans="1:19" ht="39.75" hidden="1" customHeight="1" thickBot="1" x14ac:dyDescent="0.3">
      <c r="A21" s="73"/>
      <c r="B21" s="70" t="s">
        <v>97</v>
      </c>
      <c r="C21" s="80" t="s">
        <v>23</v>
      </c>
      <c r="D21" s="86"/>
      <c r="E21" s="87"/>
      <c r="F21" s="88"/>
      <c r="G21" s="88"/>
      <c r="H21" s="88"/>
      <c r="I21" s="94"/>
      <c r="J21" s="88"/>
      <c r="K21" s="88"/>
      <c r="L21" s="88"/>
      <c r="M21" s="88"/>
      <c r="N21" s="88"/>
      <c r="O21" s="88"/>
      <c r="P21" s="88"/>
      <c r="Q21" s="88"/>
      <c r="R21" s="90">
        <f t="shared" si="0"/>
        <v>0</v>
      </c>
      <c r="S21" s="85">
        <f t="shared" si="1"/>
        <v>0</v>
      </c>
    </row>
    <row r="22" spans="1:19" ht="39.950000000000003" customHeight="1" thickBot="1" x14ac:dyDescent="0.3">
      <c r="A22" s="73"/>
      <c r="B22" s="70" t="s">
        <v>25</v>
      </c>
      <c r="C22" s="80" t="s">
        <v>23</v>
      </c>
      <c r="D22" s="86">
        <f>+F22*12</f>
        <v>5434260</v>
      </c>
      <c r="E22" s="87">
        <f>SUM(F22:Q22)</f>
        <v>2264279</v>
      </c>
      <c r="F22" s="88">
        <v>452855</v>
      </c>
      <c r="G22" s="88">
        <v>452856</v>
      </c>
      <c r="H22" s="88">
        <v>452856</v>
      </c>
      <c r="I22" s="94">
        <v>452856</v>
      </c>
      <c r="J22" s="88">
        <v>452856</v>
      </c>
      <c r="K22" s="88"/>
      <c r="L22" s="88"/>
      <c r="M22" s="88"/>
      <c r="N22" s="88"/>
      <c r="O22" s="88"/>
      <c r="P22" s="88"/>
      <c r="Q22" s="88"/>
      <c r="R22" s="90">
        <f t="shared" si="0"/>
        <v>2264279</v>
      </c>
      <c r="S22" s="85">
        <f t="shared" si="1"/>
        <v>0</v>
      </c>
    </row>
    <row r="23" spans="1:19" ht="39.950000000000003" customHeight="1" thickBot="1" x14ac:dyDescent="0.3">
      <c r="A23" s="73"/>
      <c r="B23" s="70" t="s">
        <v>98</v>
      </c>
      <c r="C23" s="80" t="s">
        <v>23</v>
      </c>
      <c r="D23" s="86"/>
      <c r="E23" s="87">
        <f t="shared" ref="E23:E24" si="2">SUM(F23:Q23)</f>
        <v>0</v>
      </c>
      <c r="F23" s="88"/>
      <c r="G23" s="88"/>
      <c r="H23" s="88"/>
      <c r="I23" s="94"/>
      <c r="J23" s="88"/>
      <c r="K23" s="88"/>
      <c r="L23" s="88"/>
      <c r="M23" s="88"/>
      <c r="N23" s="88"/>
      <c r="O23" s="88"/>
      <c r="P23" s="88"/>
      <c r="Q23" s="88"/>
      <c r="R23" s="90">
        <f t="shared" si="0"/>
        <v>0</v>
      </c>
      <c r="S23" s="85">
        <f t="shared" si="1"/>
        <v>0</v>
      </c>
    </row>
    <row r="24" spans="1:19" ht="39.950000000000003" customHeight="1" thickBot="1" x14ac:dyDescent="0.3">
      <c r="A24" s="73"/>
      <c r="B24" s="70" t="s">
        <v>26</v>
      </c>
      <c r="C24" s="80" t="s">
        <v>23</v>
      </c>
      <c r="D24" s="86">
        <f>+F24*12</f>
        <v>6492300</v>
      </c>
      <c r="E24" s="87">
        <f t="shared" si="2"/>
        <v>2705129</v>
      </c>
      <c r="F24" s="88">
        <v>541025</v>
      </c>
      <c r="G24" s="88">
        <v>541026</v>
      </c>
      <c r="H24" s="88">
        <v>541026</v>
      </c>
      <c r="I24" s="94">
        <v>541026</v>
      </c>
      <c r="J24" s="88">
        <v>541026</v>
      </c>
      <c r="K24" s="88"/>
      <c r="L24" s="88"/>
      <c r="M24" s="88"/>
      <c r="N24" s="88"/>
      <c r="O24" s="88"/>
      <c r="P24" s="88"/>
      <c r="Q24" s="88"/>
      <c r="R24" s="90">
        <f t="shared" si="0"/>
        <v>2705129</v>
      </c>
      <c r="S24" s="85">
        <f t="shared" si="1"/>
        <v>0</v>
      </c>
    </row>
    <row r="25" spans="1:19" ht="31.5" customHeight="1" thickBot="1" x14ac:dyDescent="0.3">
      <c r="A25" s="73"/>
      <c r="B25" s="70" t="s">
        <v>99</v>
      </c>
      <c r="C25" s="80"/>
      <c r="D25" s="86"/>
      <c r="E25" s="87"/>
      <c r="F25" s="88"/>
      <c r="G25" s="88"/>
      <c r="H25" s="88"/>
      <c r="I25" s="94"/>
      <c r="J25" s="88"/>
      <c r="K25" s="88"/>
      <c r="L25" s="88"/>
      <c r="M25" s="88"/>
      <c r="N25" s="88"/>
      <c r="O25" s="88"/>
      <c r="P25" s="88"/>
      <c r="Q25" s="88"/>
      <c r="R25" s="90">
        <f t="shared" si="0"/>
        <v>0</v>
      </c>
      <c r="S25" s="85">
        <f t="shared" si="1"/>
        <v>0</v>
      </c>
    </row>
    <row r="26" spans="1:19" ht="39.75" hidden="1" customHeight="1" thickBot="1" x14ac:dyDescent="0.3">
      <c r="A26" s="73"/>
      <c r="B26" s="70" t="s">
        <v>100</v>
      </c>
      <c r="C26" s="80"/>
      <c r="D26" s="86"/>
      <c r="E26" s="87"/>
      <c r="F26" s="88"/>
      <c r="G26" s="88"/>
      <c r="H26" s="88"/>
      <c r="I26" s="94"/>
      <c r="J26" s="88"/>
      <c r="K26" s="88"/>
      <c r="L26" s="88"/>
      <c r="M26" s="88"/>
      <c r="N26" s="88"/>
      <c r="O26" s="88"/>
      <c r="P26" s="88"/>
      <c r="Q26" s="88"/>
      <c r="R26" s="90">
        <f t="shared" si="0"/>
        <v>0</v>
      </c>
      <c r="S26" s="85">
        <f t="shared" si="1"/>
        <v>0</v>
      </c>
    </row>
    <row r="27" spans="1:19" ht="39.75" hidden="1" customHeight="1" thickBot="1" x14ac:dyDescent="0.3">
      <c r="A27" s="73"/>
      <c r="B27" s="70" t="s">
        <v>101</v>
      </c>
      <c r="C27" s="80"/>
      <c r="D27" s="86"/>
      <c r="E27" s="87"/>
      <c r="F27" s="88"/>
      <c r="G27" s="88"/>
      <c r="H27" s="88"/>
      <c r="I27" s="94"/>
      <c r="J27" s="88"/>
      <c r="K27" s="88"/>
      <c r="L27" s="88"/>
      <c r="M27" s="88"/>
      <c r="N27" s="88"/>
      <c r="O27" s="88"/>
      <c r="P27" s="88"/>
      <c r="Q27" s="88"/>
      <c r="R27" s="90">
        <f t="shared" si="0"/>
        <v>0</v>
      </c>
      <c r="S27" s="85">
        <f t="shared" si="1"/>
        <v>0</v>
      </c>
    </row>
    <row r="28" spans="1:19" ht="39.75" hidden="1" customHeight="1" thickBot="1" x14ac:dyDescent="0.3">
      <c r="A28" s="73"/>
      <c r="B28" s="70" t="s">
        <v>102</v>
      </c>
      <c r="C28" s="80"/>
      <c r="D28" s="86"/>
      <c r="E28" s="87"/>
      <c r="F28" s="88"/>
      <c r="G28" s="88"/>
      <c r="H28" s="88"/>
      <c r="I28" s="94"/>
      <c r="J28" s="88"/>
      <c r="K28" s="88"/>
      <c r="L28" s="88"/>
      <c r="M28" s="88"/>
      <c r="N28" s="88"/>
      <c r="O28" s="88"/>
      <c r="P28" s="88"/>
      <c r="Q28" s="88"/>
      <c r="R28" s="90">
        <f t="shared" si="0"/>
        <v>0</v>
      </c>
      <c r="S28" s="85">
        <f t="shared" si="1"/>
        <v>0</v>
      </c>
    </row>
    <row r="29" spans="1:19" ht="39.75" hidden="1" customHeight="1" thickBot="1" x14ac:dyDescent="0.3">
      <c r="A29" s="73"/>
      <c r="B29" s="70" t="s">
        <v>103</v>
      </c>
      <c r="C29" s="80"/>
      <c r="D29" s="86"/>
      <c r="E29" s="87"/>
      <c r="F29" s="88"/>
      <c r="G29" s="88"/>
      <c r="H29" s="88"/>
      <c r="I29" s="94"/>
      <c r="J29" s="88"/>
      <c r="K29" s="88"/>
      <c r="L29" s="88"/>
      <c r="M29" s="88"/>
      <c r="N29" s="88"/>
      <c r="O29" s="88"/>
      <c r="P29" s="88"/>
      <c r="Q29" s="88"/>
      <c r="R29" s="90">
        <f t="shared" si="0"/>
        <v>0</v>
      </c>
      <c r="S29" s="85">
        <f t="shared" si="1"/>
        <v>0</v>
      </c>
    </row>
    <row r="30" spans="1:19" ht="39.950000000000003" customHeight="1" thickBot="1" x14ac:dyDescent="0.3">
      <c r="A30" s="73"/>
      <c r="B30" s="70" t="s">
        <v>72</v>
      </c>
      <c r="C30" s="80">
        <v>2068</v>
      </c>
      <c r="D30" s="86">
        <v>73554653</v>
      </c>
      <c r="E30" s="87">
        <f>24518218+6129554</f>
        <v>30647772</v>
      </c>
      <c r="F30" s="88"/>
      <c r="G30" s="88"/>
      <c r="H30" s="88"/>
      <c r="I30" s="94"/>
      <c r="J30" s="88">
        <v>24518218</v>
      </c>
      <c r="K30" s="88"/>
      <c r="L30" s="88"/>
      <c r="M30" s="88"/>
      <c r="N30" s="88"/>
      <c r="O30" s="88"/>
      <c r="P30" s="88"/>
      <c r="Q30" s="88"/>
      <c r="R30" s="90">
        <f t="shared" si="0"/>
        <v>24518218</v>
      </c>
      <c r="S30" s="85">
        <f t="shared" si="1"/>
        <v>6129554</v>
      </c>
    </row>
    <row r="31" spans="1:19" ht="39.950000000000003" customHeight="1" thickBot="1" x14ac:dyDescent="0.3">
      <c r="A31" s="73"/>
      <c r="B31" s="70" t="s">
        <v>27</v>
      </c>
      <c r="C31" s="80">
        <v>2028</v>
      </c>
      <c r="D31" s="86">
        <v>20035713</v>
      </c>
      <c r="E31" s="87">
        <f>+I31</f>
        <v>10017856</v>
      </c>
      <c r="F31" s="88"/>
      <c r="G31" s="88"/>
      <c r="H31" s="88"/>
      <c r="I31" s="94">
        <v>10017856</v>
      </c>
      <c r="J31" s="88"/>
      <c r="K31" s="88"/>
      <c r="L31" s="88"/>
      <c r="M31" s="88"/>
      <c r="N31" s="88"/>
      <c r="O31" s="88"/>
      <c r="P31" s="88"/>
      <c r="Q31" s="88"/>
      <c r="R31" s="90">
        <f t="shared" si="0"/>
        <v>10017856</v>
      </c>
      <c r="S31" s="85">
        <f t="shared" si="1"/>
        <v>0</v>
      </c>
    </row>
    <row r="32" spans="1:19" ht="39.950000000000003" customHeight="1" thickBot="1" x14ac:dyDescent="0.3">
      <c r="A32" s="73"/>
      <c r="B32" s="70" t="s">
        <v>79</v>
      </c>
      <c r="C32" s="80"/>
      <c r="D32" s="86"/>
      <c r="E32" s="87"/>
      <c r="F32" s="88"/>
      <c r="G32" s="88"/>
      <c r="H32" s="88"/>
      <c r="I32" s="94"/>
      <c r="J32" s="88"/>
      <c r="K32" s="88"/>
      <c r="L32" s="88"/>
      <c r="M32" s="88"/>
      <c r="N32" s="88"/>
      <c r="O32" s="88"/>
      <c r="P32" s="88"/>
      <c r="Q32" s="88"/>
      <c r="R32" s="90">
        <f t="shared" si="0"/>
        <v>0</v>
      </c>
      <c r="S32" s="85">
        <f t="shared" si="1"/>
        <v>0</v>
      </c>
    </row>
    <row r="33" spans="1:19" ht="39.75" hidden="1" customHeight="1" thickBot="1" x14ac:dyDescent="0.3">
      <c r="A33" s="73"/>
      <c r="B33" s="70" t="s">
        <v>80</v>
      </c>
      <c r="C33" s="80" t="s">
        <v>23</v>
      </c>
      <c r="D33" s="86"/>
      <c r="E33" s="87"/>
      <c r="F33" s="88"/>
      <c r="G33" s="88"/>
      <c r="H33" s="88"/>
      <c r="I33" s="94"/>
      <c r="J33" s="88"/>
      <c r="K33" s="88"/>
      <c r="L33" s="88"/>
      <c r="M33" s="88"/>
      <c r="N33" s="88"/>
      <c r="O33" s="88"/>
      <c r="P33" s="88"/>
      <c r="Q33" s="88"/>
      <c r="R33" s="90">
        <f t="shared" si="0"/>
        <v>0</v>
      </c>
      <c r="S33" s="85">
        <f t="shared" si="1"/>
        <v>0</v>
      </c>
    </row>
    <row r="34" spans="1:19" ht="39.950000000000003" customHeight="1" thickBot="1" x14ac:dyDescent="0.3">
      <c r="A34" s="73"/>
      <c r="B34" s="70" t="s">
        <v>57</v>
      </c>
      <c r="C34" s="80" t="s">
        <v>23</v>
      </c>
      <c r="D34" s="86">
        <f>+F34*12</f>
        <v>-3850440</v>
      </c>
      <c r="E34" s="87">
        <f>SUM(F34:Q34)</f>
        <v>-1604350</v>
      </c>
      <c r="F34" s="88">
        <v>-320870</v>
      </c>
      <c r="G34" s="88">
        <v>-320870</v>
      </c>
      <c r="H34" s="88">
        <v>-320870</v>
      </c>
      <c r="I34" s="94">
        <v>-320870</v>
      </c>
      <c r="J34" s="88">
        <v>-320870</v>
      </c>
      <c r="K34" s="88"/>
      <c r="L34" s="88"/>
      <c r="M34" s="88"/>
      <c r="N34" s="88"/>
      <c r="O34" s="88"/>
      <c r="P34" s="88"/>
      <c r="Q34" s="88"/>
      <c r="R34" s="90">
        <f t="shared" si="0"/>
        <v>-1604350</v>
      </c>
      <c r="S34" s="85">
        <f t="shared" si="1"/>
        <v>0</v>
      </c>
    </row>
    <row r="35" spans="1:19" ht="33.75" customHeight="1" thickBot="1" x14ac:dyDescent="0.3">
      <c r="A35" s="73"/>
      <c r="B35" s="70" t="s">
        <v>104</v>
      </c>
      <c r="C35" s="80" t="s">
        <v>23</v>
      </c>
      <c r="D35" s="86"/>
      <c r="E35" s="87"/>
      <c r="F35" s="88"/>
      <c r="G35" s="88"/>
      <c r="H35" s="88"/>
      <c r="I35" s="94"/>
      <c r="J35" s="88"/>
      <c r="K35" s="88"/>
      <c r="L35" s="88"/>
      <c r="M35" s="88"/>
      <c r="N35" s="88"/>
      <c r="O35" s="88"/>
      <c r="P35" s="88"/>
      <c r="Q35" s="88"/>
      <c r="R35" s="90">
        <f t="shared" si="0"/>
        <v>0</v>
      </c>
      <c r="S35" s="85">
        <f t="shared" si="1"/>
        <v>0</v>
      </c>
    </row>
    <row r="36" spans="1:19" ht="39.75" hidden="1" customHeight="1" thickBot="1" x14ac:dyDescent="0.3">
      <c r="A36" s="73"/>
      <c r="B36" s="70" t="s">
        <v>105</v>
      </c>
      <c r="C36" s="80"/>
      <c r="D36" s="86"/>
      <c r="E36" s="87"/>
      <c r="F36" s="88"/>
      <c r="G36" s="88"/>
      <c r="H36" s="88"/>
      <c r="I36" s="94"/>
      <c r="J36" s="88"/>
      <c r="K36" s="88"/>
      <c r="L36" s="88"/>
      <c r="M36" s="88"/>
      <c r="N36" s="88"/>
      <c r="O36" s="88"/>
      <c r="P36" s="88"/>
      <c r="Q36" s="88"/>
      <c r="R36" s="90">
        <f t="shared" si="0"/>
        <v>0</v>
      </c>
      <c r="S36" s="85">
        <f t="shared" si="1"/>
        <v>0</v>
      </c>
    </row>
    <row r="37" spans="1:19" ht="39.75" hidden="1" customHeight="1" thickBot="1" x14ac:dyDescent="0.3">
      <c r="A37" s="73"/>
      <c r="B37" s="70" t="s">
        <v>106</v>
      </c>
      <c r="C37" s="80"/>
      <c r="D37" s="86"/>
      <c r="E37" s="87"/>
      <c r="F37" s="88"/>
      <c r="G37" s="88"/>
      <c r="H37" s="88"/>
      <c r="I37" s="94"/>
      <c r="J37" s="88"/>
      <c r="K37" s="88"/>
      <c r="L37" s="88"/>
      <c r="M37" s="88"/>
      <c r="N37" s="88"/>
      <c r="O37" s="88"/>
      <c r="P37" s="88"/>
      <c r="Q37" s="88"/>
      <c r="R37" s="90">
        <f t="shared" si="0"/>
        <v>0</v>
      </c>
      <c r="S37" s="85">
        <f t="shared" si="1"/>
        <v>0</v>
      </c>
    </row>
    <row r="38" spans="1:19" ht="39.75" hidden="1" customHeight="1" thickBot="1" x14ac:dyDescent="0.3">
      <c r="A38" s="73"/>
      <c r="B38" s="70" t="s">
        <v>107</v>
      </c>
      <c r="C38" s="80"/>
      <c r="D38" s="86"/>
      <c r="E38" s="87"/>
      <c r="F38" s="88"/>
      <c r="G38" s="88"/>
      <c r="H38" s="88"/>
      <c r="I38" s="94"/>
      <c r="J38" s="88"/>
      <c r="K38" s="88"/>
      <c r="L38" s="88"/>
      <c r="M38" s="88"/>
      <c r="N38" s="88"/>
      <c r="O38" s="88"/>
      <c r="P38" s="88"/>
      <c r="Q38" s="88"/>
      <c r="R38" s="90">
        <f t="shared" si="0"/>
        <v>0</v>
      </c>
      <c r="S38" s="85">
        <f t="shared" si="1"/>
        <v>0</v>
      </c>
    </row>
    <row r="39" spans="1:19" ht="39.75" hidden="1" customHeight="1" thickBot="1" x14ac:dyDescent="0.3">
      <c r="A39" s="73"/>
      <c r="B39" s="70" t="s">
        <v>58</v>
      </c>
      <c r="C39" s="80"/>
      <c r="D39" s="86"/>
      <c r="E39" s="87"/>
      <c r="F39" s="88"/>
      <c r="G39" s="113"/>
      <c r="H39" s="88"/>
      <c r="I39" s="94"/>
      <c r="J39" s="88"/>
      <c r="K39" s="88"/>
      <c r="L39" s="88"/>
      <c r="M39" s="88"/>
      <c r="N39" s="88"/>
      <c r="O39" s="88"/>
      <c r="P39" s="88"/>
      <c r="Q39" s="88"/>
      <c r="R39" s="90">
        <f t="shared" si="0"/>
        <v>0</v>
      </c>
      <c r="S39" s="85">
        <f t="shared" si="1"/>
        <v>0</v>
      </c>
    </row>
    <row r="40" spans="1:19" ht="39.75" hidden="1" customHeight="1" thickBot="1" x14ac:dyDescent="0.3">
      <c r="A40" s="73"/>
      <c r="B40" s="70" t="s">
        <v>108</v>
      </c>
      <c r="C40" s="80" t="s">
        <v>23</v>
      </c>
      <c r="D40" s="86"/>
      <c r="E40" s="87"/>
      <c r="F40" s="88"/>
      <c r="G40" s="113"/>
      <c r="H40" s="88"/>
      <c r="I40" s="94"/>
      <c r="J40" s="88"/>
      <c r="K40" s="88"/>
      <c r="L40" s="88"/>
      <c r="M40" s="88"/>
      <c r="N40" s="88"/>
      <c r="O40" s="88"/>
      <c r="P40" s="88"/>
      <c r="Q40" s="88"/>
      <c r="R40" s="90">
        <f t="shared" si="0"/>
        <v>0</v>
      </c>
      <c r="S40" s="85">
        <f t="shared" si="1"/>
        <v>0</v>
      </c>
    </row>
    <row r="41" spans="1:19" ht="39.75" hidden="1" customHeight="1" thickBot="1" x14ac:dyDescent="0.3">
      <c r="A41" s="73"/>
      <c r="B41" s="70" t="s">
        <v>59</v>
      </c>
      <c r="C41" s="80" t="s">
        <v>23</v>
      </c>
      <c r="D41" s="86"/>
      <c r="E41" s="87"/>
      <c r="F41" s="88"/>
      <c r="G41" s="88"/>
      <c r="H41" s="88"/>
      <c r="I41" s="94"/>
      <c r="J41" s="88"/>
      <c r="K41" s="88"/>
      <c r="L41" s="88"/>
      <c r="M41" s="88"/>
      <c r="N41" s="88"/>
      <c r="O41" s="88"/>
      <c r="P41" s="88"/>
      <c r="Q41" s="88"/>
      <c r="R41" s="90">
        <f t="shared" si="0"/>
        <v>0</v>
      </c>
      <c r="S41" s="85">
        <f t="shared" si="1"/>
        <v>0</v>
      </c>
    </row>
    <row r="42" spans="1:19" ht="39.75" hidden="1" customHeight="1" thickBot="1" x14ac:dyDescent="0.3">
      <c r="A42" s="73"/>
      <c r="B42" s="70" t="s">
        <v>109</v>
      </c>
      <c r="C42" s="80" t="s">
        <v>23</v>
      </c>
      <c r="D42" s="86"/>
      <c r="E42" s="87"/>
      <c r="F42" s="88"/>
      <c r="G42" s="88"/>
      <c r="H42" s="88"/>
      <c r="I42" s="94"/>
      <c r="J42" s="88"/>
      <c r="K42" s="88"/>
      <c r="L42" s="88"/>
      <c r="M42" s="88"/>
      <c r="N42" s="88"/>
      <c r="O42" s="88"/>
      <c r="P42" s="88"/>
      <c r="Q42" s="88"/>
      <c r="R42" s="90">
        <f t="shared" si="0"/>
        <v>0</v>
      </c>
      <c r="S42" s="85">
        <f t="shared" si="1"/>
        <v>0</v>
      </c>
    </row>
    <row r="43" spans="1:19" ht="39.75" hidden="1" customHeight="1" thickBot="1" x14ac:dyDescent="0.3">
      <c r="A43" s="73"/>
      <c r="B43" s="70" t="s">
        <v>110</v>
      </c>
      <c r="C43" s="80"/>
      <c r="D43" s="86"/>
      <c r="E43" s="87"/>
      <c r="F43" s="88"/>
      <c r="G43" s="88"/>
      <c r="H43" s="88"/>
      <c r="I43" s="94"/>
      <c r="J43" s="88"/>
      <c r="K43" s="88"/>
      <c r="L43" s="88"/>
      <c r="M43" s="88"/>
      <c r="N43" s="88"/>
      <c r="O43" s="88"/>
      <c r="P43" s="88"/>
      <c r="Q43" s="88"/>
      <c r="R43" s="90">
        <f t="shared" si="0"/>
        <v>0</v>
      </c>
      <c r="S43" s="85">
        <f t="shared" si="1"/>
        <v>0</v>
      </c>
    </row>
    <row r="44" spans="1:19" ht="39.950000000000003" customHeight="1" thickBot="1" x14ac:dyDescent="0.3">
      <c r="A44" s="73"/>
      <c r="B44" s="70" t="s">
        <v>60</v>
      </c>
      <c r="C44" s="80">
        <v>898</v>
      </c>
      <c r="D44" s="86">
        <v>22188933</v>
      </c>
      <c r="E44" s="87">
        <v>22188933</v>
      </c>
      <c r="F44" s="88"/>
      <c r="G44" s="88"/>
      <c r="H44" s="88">
        <v>7396311</v>
      </c>
      <c r="I44" s="94">
        <v>14792622</v>
      </c>
      <c r="J44" s="88"/>
      <c r="K44" s="88"/>
      <c r="L44" s="88"/>
      <c r="M44" s="88"/>
      <c r="N44" s="88"/>
      <c r="O44" s="88"/>
      <c r="P44" s="88"/>
      <c r="Q44" s="88"/>
      <c r="R44" s="90">
        <f>SUM(F44:Q44)</f>
        <v>22188933</v>
      </c>
      <c r="S44" s="85">
        <f t="shared" si="1"/>
        <v>0</v>
      </c>
    </row>
    <row r="45" spans="1:19" ht="39.950000000000003" customHeight="1" thickBot="1" x14ac:dyDescent="0.3">
      <c r="A45" s="73"/>
      <c r="B45" s="70" t="s">
        <v>111</v>
      </c>
      <c r="C45" s="80"/>
      <c r="D45" s="86"/>
      <c r="E45" s="87"/>
      <c r="F45" s="88"/>
      <c r="G45" s="88"/>
      <c r="H45" s="88"/>
      <c r="I45" s="94"/>
      <c r="J45" s="88"/>
      <c r="K45" s="88"/>
      <c r="L45" s="88"/>
      <c r="M45" s="88"/>
      <c r="N45" s="88"/>
      <c r="O45" s="88"/>
      <c r="P45" s="88"/>
      <c r="Q45" s="88"/>
      <c r="R45" s="90">
        <f t="shared" si="0"/>
        <v>0</v>
      </c>
      <c r="S45" s="85">
        <f t="shared" si="1"/>
        <v>0</v>
      </c>
    </row>
    <row r="46" spans="1:19" ht="39.950000000000003" customHeight="1" thickBot="1" x14ac:dyDescent="0.3">
      <c r="A46" s="73"/>
      <c r="B46" s="70" t="s">
        <v>61</v>
      </c>
      <c r="C46" s="80">
        <v>2099</v>
      </c>
      <c r="D46" s="114">
        <v>10035200</v>
      </c>
      <c r="E46" s="87">
        <f>+I46</f>
        <v>7024640</v>
      </c>
      <c r="F46" s="88"/>
      <c r="G46" s="88"/>
      <c r="H46" s="88"/>
      <c r="I46" s="94">
        <v>7024640</v>
      </c>
      <c r="J46" s="88"/>
      <c r="K46" s="88"/>
      <c r="L46" s="88"/>
      <c r="M46" s="88"/>
      <c r="N46" s="88"/>
      <c r="O46" s="88"/>
      <c r="P46" s="88"/>
      <c r="Q46" s="88"/>
      <c r="R46" s="90">
        <f t="shared" si="0"/>
        <v>7024640</v>
      </c>
      <c r="S46" s="85">
        <f t="shared" si="1"/>
        <v>0</v>
      </c>
    </row>
    <row r="47" spans="1:19" ht="39.950000000000003" customHeight="1" thickBot="1" x14ac:dyDescent="0.3">
      <c r="A47" s="73"/>
      <c r="B47" s="70" t="s">
        <v>62</v>
      </c>
      <c r="C47" s="80">
        <v>2099</v>
      </c>
      <c r="D47" s="114">
        <v>27009524</v>
      </c>
      <c r="E47" s="87">
        <f>+I47</f>
        <v>18906667</v>
      </c>
      <c r="F47" s="88"/>
      <c r="G47" s="88"/>
      <c r="H47" s="88"/>
      <c r="I47" s="94">
        <v>18906667</v>
      </c>
      <c r="J47" s="88"/>
      <c r="K47" s="88"/>
      <c r="L47" s="88"/>
      <c r="M47" s="88"/>
      <c r="N47" s="88"/>
      <c r="O47" s="88"/>
      <c r="P47" s="88"/>
      <c r="Q47" s="88"/>
      <c r="R47" s="90">
        <f t="shared" si="0"/>
        <v>18906667</v>
      </c>
      <c r="S47" s="85">
        <f t="shared" si="1"/>
        <v>0</v>
      </c>
    </row>
    <row r="48" spans="1:19" ht="35.25" customHeight="1" thickBot="1" x14ac:dyDescent="0.3">
      <c r="A48" s="73"/>
      <c r="B48" s="70" t="s">
        <v>112</v>
      </c>
      <c r="C48" s="80"/>
      <c r="D48" s="114"/>
      <c r="E48" s="87"/>
      <c r="F48" s="88"/>
      <c r="G48" s="88"/>
      <c r="H48" s="88"/>
      <c r="I48" s="94"/>
      <c r="J48" s="88"/>
      <c r="K48" s="88"/>
      <c r="L48" s="88"/>
      <c r="M48" s="88"/>
      <c r="N48" s="88"/>
      <c r="O48" s="88"/>
      <c r="P48" s="88"/>
      <c r="Q48" s="88"/>
      <c r="R48" s="90"/>
      <c r="S48" s="85"/>
    </row>
    <row r="49" spans="1:19" ht="39.75" hidden="1" customHeight="1" thickBot="1" x14ac:dyDescent="0.3">
      <c r="A49" s="73"/>
      <c r="B49" s="70" t="s">
        <v>113</v>
      </c>
      <c r="C49" s="80"/>
      <c r="D49" s="114"/>
      <c r="E49" s="87"/>
      <c r="F49" s="88"/>
      <c r="G49" s="88"/>
      <c r="H49" s="88"/>
      <c r="I49" s="94"/>
      <c r="J49" s="88"/>
      <c r="K49" s="88"/>
      <c r="L49" s="88"/>
      <c r="M49" s="88"/>
      <c r="N49" s="88"/>
      <c r="O49" s="88"/>
      <c r="P49" s="88"/>
      <c r="Q49" s="88"/>
      <c r="R49" s="90">
        <f t="shared" si="0"/>
        <v>0</v>
      </c>
      <c r="S49" s="85">
        <f t="shared" si="1"/>
        <v>0</v>
      </c>
    </row>
    <row r="50" spans="1:19" ht="39.75" hidden="1" customHeight="1" thickBot="1" x14ac:dyDescent="0.3">
      <c r="A50" s="73"/>
      <c r="B50" s="70" t="s">
        <v>114</v>
      </c>
      <c r="C50" s="80"/>
      <c r="D50" s="86"/>
      <c r="E50" s="87"/>
      <c r="F50" s="88"/>
      <c r="G50" s="88"/>
      <c r="H50" s="88"/>
      <c r="I50" s="94"/>
      <c r="J50" s="88"/>
      <c r="K50" s="88"/>
      <c r="L50" s="88"/>
      <c r="M50" s="88"/>
      <c r="N50" s="88"/>
      <c r="O50" s="88"/>
      <c r="P50" s="88"/>
      <c r="Q50" s="88"/>
      <c r="R50" s="90">
        <f t="shared" si="0"/>
        <v>0</v>
      </c>
      <c r="S50" s="85">
        <f t="shared" si="1"/>
        <v>0</v>
      </c>
    </row>
    <row r="51" spans="1:19" ht="39.75" hidden="1" customHeight="1" thickBot="1" x14ac:dyDescent="0.3">
      <c r="A51" s="73"/>
      <c r="B51" s="70" t="s">
        <v>115</v>
      </c>
      <c r="C51" s="80"/>
      <c r="D51" s="86"/>
      <c r="E51" s="87"/>
      <c r="F51" s="88"/>
      <c r="G51" s="88"/>
      <c r="H51" s="88"/>
      <c r="I51" s="94"/>
      <c r="J51" s="88"/>
      <c r="K51" s="88"/>
      <c r="L51" s="88"/>
      <c r="M51" s="88"/>
      <c r="N51" s="88"/>
      <c r="O51" s="88"/>
      <c r="P51" s="88"/>
      <c r="Q51" s="88"/>
      <c r="R51" s="90">
        <f t="shared" si="0"/>
        <v>0</v>
      </c>
      <c r="S51" s="85">
        <f t="shared" si="1"/>
        <v>0</v>
      </c>
    </row>
    <row r="52" spans="1:19" ht="39.75" hidden="1" customHeight="1" thickBot="1" x14ac:dyDescent="0.3">
      <c r="A52" s="73"/>
      <c r="B52" s="70" t="s">
        <v>116</v>
      </c>
      <c r="C52" s="80"/>
      <c r="D52" s="86"/>
      <c r="E52" s="87"/>
      <c r="F52" s="88"/>
      <c r="G52" s="88"/>
      <c r="H52" s="88"/>
      <c r="I52" s="94"/>
      <c r="J52" s="88"/>
      <c r="K52" s="88"/>
      <c r="L52" s="88"/>
      <c r="M52" s="88"/>
      <c r="N52" s="88"/>
      <c r="O52" s="88"/>
      <c r="P52" s="88"/>
      <c r="Q52" s="88"/>
      <c r="R52" s="90">
        <f t="shared" si="0"/>
        <v>0</v>
      </c>
      <c r="S52" s="85">
        <f t="shared" si="1"/>
        <v>0</v>
      </c>
    </row>
    <row r="53" spans="1:19" ht="39.75" hidden="1" customHeight="1" thickBot="1" x14ac:dyDescent="0.3">
      <c r="A53" s="73"/>
      <c r="B53" s="70" t="s">
        <v>117</v>
      </c>
      <c r="C53" s="80"/>
      <c r="D53" s="86"/>
      <c r="E53" s="87"/>
      <c r="F53" s="88"/>
      <c r="G53" s="88"/>
      <c r="H53" s="88"/>
      <c r="I53" s="94"/>
      <c r="J53" s="88"/>
      <c r="K53" s="88"/>
      <c r="L53" s="88"/>
      <c r="M53" s="88"/>
      <c r="N53" s="88"/>
      <c r="O53" s="88"/>
      <c r="P53" s="88"/>
      <c r="Q53" s="88"/>
      <c r="R53" s="90">
        <f t="shared" si="0"/>
        <v>0</v>
      </c>
      <c r="S53" s="85">
        <f t="shared" si="1"/>
        <v>0</v>
      </c>
    </row>
    <row r="54" spans="1:19" ht="39.75" hidden="1" customHeight="1" thickBot="1" x14ac:dyDescent="0.3">
      <c r="A54" s="73"/>
      <c r="B54" s="70" t="s">
        <v>118</v>
      </c>
      <c r="C54" s="80"/>
      <c r="D54" s="86"/>
      <c r="E54" s="87"/>
      <c r="F54" s="88"/>
      <c r="G54" s="88"/>
      <c r="H54" s="88"/>
      <c r="I54" s="94"/>
      <c r="J54" s="88"/>
      <c r="K54" s="88"/>
      <c r="L54" s="88"/>
      <c r="M54" s="88"/>
      <c r="N54" s="88"/>
      <c r="O54" s="88"/>
      <c r="P54" s="88"/>
      <c r="Q54" s="88"/>
      <c r="R54" s="90">
        <f t="shared" si="0"/>
        <v>0</v>
      </c>
      <c r="S54" s="85">
        <f t="shared" si="1"/>
        <v>0</v>
      </c>
    </row>
    <row r="55" spans="1:19" ht="39.75" hidden="1" customHeight="1" thickBot="1" x14ac:dyDescent="0.3">
      <c r="A55" s="73"/>
      <c r="B55" s="70" t="s">
        <v>119</v>
      </c>
      <c r="C55" s="80"/>
      <c r="D55" s="92"/>
      <c r="E55" s="87"/>
      <c r="F55" s="88"/>
      <c r="G55" s="88"/>
      <c r="H55" s="88"/>
      <c r="I55" s="94"/>
      <c r="J55" s="88"/>
      <c r="K55" s="88"/>
      <c r="L55" s="88"/>
      <c r="M55" s="88"/>
      <c r="N55" s="88"/>
      <c r="O55" s="88"/>
      <c r="P55" s="88"/>
      <c r="Q55" s="88"/>
      <c r="R55" s="90">
        <f t="shared" si="0"/>
        <v>0</v>
      </c>
      <c r="S55" s="85">
        <f t="shared" si="1"/>
        <v>0</v>
      </c>
    </row>
    <row r="56" spans="1:19" ht="39.950000000000003" customHeight="1" thickBot="1" x14ac:dyDescent="0.3">
      <c r="A56" s="73"/>
      <c r="B56" s="70" t="s">
        <v>28</v>
      </c>
      <c r="C56" s="80">
        <v>2096</v>
      </c>
      <c r="D56" s="115">
        <v>498875</v>
      </c>
      <c r="E56" s="87">
        <f>+I56</f>
        <v>349213</v>
      </c>
      <c r="F56" s="88"/>
      <c r="G56" s="88"/>
      <c r="H56" s="88"/>
      <c r="I56" s="94">
        <v>349213</v>
      </c>
      <c r="J56" s="88"/>
      <c r="K56" s="88"/>
      <c r="L56" s="88"/>
      <c r="M56" s="88"/>
      <c r="N56" s="88"/>
      <c r="O56" s="88"/>
      <c r="P56" s="88"/>
      <c r="Q56" s="88"/>
      <c r="R56" s="90">
        <f t="shared" si="0"/>
        <v>349213</v>
      </c>
      <c r="S56" s="85">
        <f t="shared" si="1"/>
        <v>0</v>
      </c>
    </row>
    <row r="57" spans="1:19" ht="39.950000000000003" customHeight="1" thickBot="1" x14ac:dyDescent="0.3">
      <c r="A57" s="73"/>
      <c r="B57" s="70" t="s">
        <v>29</v>
      </c>
      <c r="C57" s="80">
        <v>2096</v>
      </c>
      <c r="D57" s="86">
        <v>12502350</v>
      </c>
      <c r="E57" s="87">
        <f>+I57</f>
        <v>8751645</v>
      </c>
      <c r="F57" s="88"/>
      <c r="G57" s="88"/>
      <c r="H57" s="88"/>
      <c r="I57" s="94">
        <v>8751645</v>
      </c>
      <c r="J57" s="88"/>
      <c r="K57" s="88"/>
      <c r="L57" s="88"/>
      <c r="M57" s="88"/>
      <c r="N57" s="88"/>
      <c r="O57" s="88"/>
      <c r="P57" s="88"/>
      <c r="Q57" s="88"/>
      <c r="R57" s="90">
        <f t="shared" si="0"/>
        <v>8751645</v>
      </c>
      <c r="S57" s="85">
        <f t="shared" si="1"/>
        <v>0</v>
      </c>
    </row>
    <row r="58" spans="1:19" ht="35.25" customHeight="1" thickBot="1" x14ac:dyDescent="0.3">
      <c r="A58" s="73"/>
      <c r="B58" s="70" t="s">
        <v>120</v>
      </c>
      <c r="C58" s="80"/>
      <c r="D58" s="114"/>
      <c r="E58" s="87"/>
      <c r="F58" s="88"/>
      <c r="G58" s="88"/>
      <c r="H58" s="88"/>
      <c r="I58" s="94"/>
      <c r="J58" s="88"/>
      <c r="K58" s="88"/>
      <c r="L58" s="88"/>
      <c r="M58" s="88"/>
      <c r="N58" s="88"/>
      <c r="O58" s="88"/>
      <c r="P58" s="88"/>
      <c r="Q58" s="88"/>
      <c r="R58" s="90">
        <f t="shared" si="0"/>
        <v>0</v>
      </c>
      <c r="S58" s="85">
        <f t="shared" si="1"/>
        <v>0</v>
      </c>
    </row>
    <row r="59" spans="1:19" ht="39.75" hidden="1" customHeight="1" thickBot="1" x14ac:dyDescent="0.3">
      <c r="A59" s="73"/>
      <c r="B59" s="70" t="s">
        <v>121</v>
      </c>
      <c r="C59" s="80"/>
      <c r="D59" s="92"/>
      <c r="E59" s="87"/>
      <c r="F59" s="88"/>
      <c r="G59" s="88"/>
      <c r="H59" s="88"/>
      <c r="I59" s="94"/>
      <c r="J59" s="88"/>
      <c r="K59" s="88"/>
      <c r="L59" s="88"/>
      <c r="M59" s="88"/>
      <c r="N59" s="88"/>
      <c r="O59" s="88"/>
      <c r="P59" s="88"/>
      <c r="Q59" s="88"/>
      <c r="R59" s="90">
        <f t="shared" si="0"/>
        <v>0</v>
      </c>
      <c r="S59" s="85">
        <f t="shared" si="1"/>
        <v>0</v>
      </c>
    </row>
    <row r="60" spans="1:19" ht="39.75" hidden="1" customHeight="1" thickBot="1" x14ac:dyDescent="0.3">
      <c r="A60" s="73"/>
      <c r="B60" s="70" t="s">
        <v>122</v>
      </c>
      <c r="C60" s="80"/>
      <c r="D60" s="92"/>
      <c r="E60" s="87"/>
      <c r="F60" s="88"/>
      <c r="G60" s="88"/>
      <c r="H60" s="88"/>
      <c r="I60" s="94"/>
      <c r="J60" s="88"/>
      <c r="K60" s="88"/>
      <c r="L60" s="88"/>
      <c r="M60" s="88"/>
      <c r="N60" s="88"/>
      <c r="O60" s="88"/>
      <c r="P60" s="88"/>
      <c r="Q60" s="88"/>
      <c r="R60" s="90">
        <f t="shared" si="0"/>
        <v>0</v>
      </c>
      <c r="S60" s="85">
        <f t="shared" si="1"/>
        <v>0</v>
      </c>
    </row>
    <row r="61" spans="1:19" ht="39.75" hidden="1" customHeight="1" thickBot="1" x14ac:dyDescent="0.3">
      <c r="A61" s="73"/>
      <c r="B61" s="70" t="s">
        <v>123</v>
      </c>
      <c r="C61" s="80"/>
      <c r="D61" s="93"/>
      <c r="E61" s="87"/>
      <c r="F61" s="88"/>
      <c r="G61" s="88"/>
      <c r="H61" s="88"/>
      <c r="I61" s="94"/>
      <c r="J61" s="88"/>
      <c r="K61" s="88"/>
      <c r="L61" s="88"/>
      <c r="M61" s="88"/>
      <c r="N61" s="88"/>
      <c r="O61" s="88"/>
      <c r="P61" s="88"/>
      <c r="Q61" s="88"/>
      <c r="R61" s="90">
        <f t="shared" si="0"/>
        <v>0</v>
      </c>
      <c r="S61" s="85">
        <f t="shared" si="1"/>
        <v>0</v>
      </c>
    </row>
    <row r="62" spans="1:19" ht="39.950000000000003" customHeight="1" thickBot="1" x14ac:dyDescent="0.3">
      <c r="A62" s="73"/>
      <c r="B62" s="70" t="s">
        <v>30</v>
      </c>
      <c r="C62" s="80">
        <v>2135</v>
      </c>
      <c r="D62" s="93">
        <v>2111774</v>
      </c>
      <c r="E62" s="87">
        <f>+I62</f>
        <v>1478242</v>
      </c>
      <c r="F62" s="88"/>
      <c r="G62" s="88"/>
      <c r="H62" s="88"/>
      <c r="I62" s="94">
        <v>1478242</v>
      </c>
      <c r="J62" s="88"/>
      <c r="K62" s="88"/>
      <c r="L62" s="88"/>
      <c r="M62" s="88"/>
      <c r="N62" s="88"/>
      <c r="O62" s="88"/>
      <c r="P62" s="88"/>
      <c r="Q62" s="88"/>
      <c r="R62" s="90">
        <f t="shared" si="0"/>
        <v>1478242</v>
      </c>
      <c r="S62" s="85">
        <f t="shared" si="1"/>
        <v>0</v>
      </c>
    </row>
    <row r="63" spans="1:19" ht="39.950000000000003" customHeight="1" thickBot="1" x14ac:dyDescent="0.3">
      <c r="A63" s="73"/>
      <c r="B63" s="70" t="s">
        <v>73</v>
      </c>
      <c r="C63" s="80"/>
      <c r="D63" s="93"/>
      <c r="E63" s="87"/>
      <c r="F63" s="88"/>
      <c r="G63" s="88"/>
      <c r="H63" s="88"/>
      <c r="I63" s="94"/>
      <c r="J63" s="88"/>
      <c r="K63" s="88"/>
      <c r="L63" s="88"/>
      <c r="M63" s="88"/>
      <c r="N63" s="88"/>
      <c r="O63" s="88"/>
      <c r="P63" s="88"/>
      <c r="Q63" s="88"/>
      <c r="R63" s="90">
        <f t="shared" si="0"/>
        <v>0</v>
      </c>
      <c r="S63" s="85">
        <f t="shared" si="1"/>
        <v>0</v>
      </c>
    </row>
    <row r="64" spans="1:19" ht="39.950000000000003" customHeight="1" thickBot="1" x14ac:dyDescent="0.3">
      <c r="A64" s="73"/>
      <c r="B64" s="70" t="s">
        <v>124</v>
      </c>
      <c r="C64" s="80">
        <v>2135</v>
      </c>
      <c r="D64" s="93">
        <v>5680496</v>
      </c>
      <c r="E64" s="87">
        <f>+I64</f>
        <v>3976347</v>
      </c>
      <c r="F64" s="88"/>
      <c r="G64" s="88"/>
      <c r="H64" s="88"/>
      <c r="I64" s="94">
        <v>3976347</v>
      </c>
      <c r="J64" s="88"/>
      <c r="K64" s="88"/>
      <c r="L64" s="88"/>
      <c r="M64" s="88"/>
      <c r="N64" s="88"/>
      <c r="O64" s="88"/>
      <c r="P64" s="88"/>
      <c r="Q64" s="88"/>
      <c r="R64" s="90">
        <f t="shared" si="0"/>
        <v>3976347</v>
      </c>
      <c r="S64" s="85">
        <f t="shared" si="1"/>
        <v>0</v>
      </c>
    </row>
    <row r="65" spans="1:19" ht="39.950000000000003" customHeight="1" thickBot="1" x14ac:dyDescent="0.3">
      <c r="A65" s="73"/>
      <c r="B65" s="70" t="s">
        <v>32</v>
      </c>
      <c r="C65" s="80">
        <v>2135</v>
      </c>
      <c r="D65" s="93">
        <v>53585100</v>
      </c>
      <c r="E65" s="87">
        <f>+I65</f>
        <v>37509570</v>
      </c>
      <c r="F65" s="88"/>
      <c r="G65" s="88"/>
      <c r="H65" s="88"/>
      <c r="I65" s="94">
        <v>37509570</v>
      </c>
      <c r="J65" s="88"/>
      <c r="K65" s="88"/>
      <c r="L65" s="88"/>
      <c r="M65" s="88"/>
      <c r="N65" s="88"/>
      <c r="O65" s="88"/>
      <c r="P65" s="88"/>
      <c r="Q65" s="88"/>
      <c r="R65" s="90">
        <f t="shared" si="0"/>
        <v>37509570</v>
      </c>
      <c r="S65" s="85">
        <f t="shared" si="1"/>
        <v>0</v>
      </c>
    </row>
    <row r="66" spans="1:19" ht="39.950000000000003" customHeight="1" thickBot="1" x14ac:dyDescent="0.3">
      <c r="A66" s="73"/>
      <c r="B66" s="70" t="s">
        <v>33</v>
      </c>
      <c r="C66" s="80">
        <v>2097</v>
      </c>
      <c r="D66" s="114">
        <v>3160390</v>
      </c>
      <c r="E66" s="87">
        <f>+I66</f>
        <v>2212273</v>
      </c>
      <c r="F66" s="88"/>
      <c r="G66" s="88"/>
      <c r="H66" s="88"/>
      <c r="I66" s="94">
        <v>2212273</v>
      </c>
      <c r="J66" s="88"/>
      <c r="K66" s="88"/>
      <c r="L66" s="88"/>
      <c r="M66" s="88"/>
      <c r="N66" s="88"/>
      <c r="O66" s="88"/>
      <c r="P66" s="88"/>
      <c r="Q66" s="88"/>
      <c r="R66" s="90">
        <f t="shared" si="0"/>
        <v>2212273</v>
      </c>
      <c r="S66" s="85">
        <f t="shared" si="1"/>
        <v>0</v>
      </c>
    </row>
    <row r="67" spans="1:19" ht="36.75" customHeight="1" thickBot="1" x14ac:dyDescent="0.3">
      <c r="A67" s="73"/>
      <c r="B67" s="70" t="s">
        <v>125</v>
      </c>
      <c r="C67" s="80"/>
      <c r="D67" s="86"/>
      <c r="E67" s="87"/>
      <c r="F67" s="88"/>
      <c r="G67" s="88"/>
      <c r="H67" s="88"/>
      <c r="I67" s="94"/>
      <c r="J67" s="88"/>
      <c r="K67" s="88"/>
      <c r="L67" s="88"/>
      <c r="M67" s="88"/>
      <c r="N67" s="88"/>
      <c r="O67" s="88"/>
      <c r="P67" s="88"/>
      <c r="Q67" s="88"/>
      <c r="R67" s="90">
        <f t="shared" si="0"/>
        <v>0</v>
      </c>
      <c r="S67" s="85">
        <f t="shared" si="1"/>
        <v>0</v>
      </c>
    </row>
    <row r="68" spans="1:19" ht="39.75" hidden="1" customHeight="1" thickBot="1" x14ac:dyDescent="0.3">
      <c r="A68" s="73"/>
      <c r="B68" s="70" t="s">
        <v>126</v>
      </c>
      <c r="C68" s="80"/>
      <c r="D68" s="86"/>
      <c r="E68" s="87"/>
      <c r="F68" s="88"/>
      <c r="G68" s="88"/>
      <c r="H68" s="88"/>
      <c r="I68" s="94"/>
      <c r="J68" s="88"/>
      <c r="K68" s="88"/>
      <c r="L68" s="88"/>
      <c r="M68" s="88"/>
      <c r="N68" s="88"/>
      <c r="O68" s="88"/>
      <c r="P68" s="88"/>
      <c r="Q68" s="88"/>
      <c r="R68" s="90">
        <f t="shared" si="0"/>
        <v>0</v>
      </c>
      <c r="S68" s="85">
        <f t="shared" si="1"/>
        <v>0</v>
      </c>
    </row>
    <row r="69" spans="1:19" ht="39.75" hidden="1" customHeight="1" thickBot="1" x14ac:dyDescent="0.3">
      <c r="A69" s="73"/>
      <c r="B69" s="70" t="s">
        <v>127</v>
      </c>
      <c r="C69" s="80"/>
      <c r="D69" s="86"/>
      <c r="E69" s="87"/>
      <c r="F69" s="88"/>
      <c r="G69" s="88"/>
      <c r="H69" s="88"/>
      <c r="I69" s="94"/>
      <c r="J69" s="88"/>
      <c r="K69" s="88"/>
      <c r="L69" s="88"/>
      <c r="M69" s="116"/>
      <c r="N69" s="88"/>
      <c r="O69" s="88"/>
      <c r="P69" s="88"/>
      <c r="Q69" s="88"/>
      <c r="R69" s="90">
        <f t="shared" si="0"/>
        <v>0</v>
      </c>
      <c r="S69" s="85">
        <f t="shared" si="1"/>
        <v>0</v>
      </c>
    </row>
    <row r="70" spans="1:19" ht="39.75" hidden="1" customHeight="1" thickBot="1" x14ac:dyDescent="0.3">
      <c r="A70" s="73"/>
      <c r="B70" s="70" t="s">
        <v>128</v>
      </c>
      <c r="C70" s="80"/>
      <c r="D70" s="86"/>
      <c r="E70" s="87"/>
      <c r="F70" s="88"/>
      <c r="G70" s="88"/>
      <c r="H70" s="88"/>
      <c r="I70" s="94"/>
      <c r="J70" s="88"/>
      <c r="K70" s="88"/>
      <c r="L70" s="88"/>
      <c r="M70" s="88"/>
      <c r="N70" s="88"/>
      <c r="O70" s="88"/>
      <c r="P70" s="88"/>
      <c r="Q70" s="88"/>
      <c r="R70" s="90">
        <f t="shared" si="0"/>
        <v>0</v>
      </c>
      <c r="S70" s="85">
        <f t="shared" si="1"/>
        <v>0</v>
      </c>
    </row>
    <row r="71" spans="1:19" ht="39.950000000000003" customHeight="1" thickBot="1" x14ac:dyDescent="0.3">
      <c r="A71" s="73"/>
      <c r="B71" s="70" t="s">
        <v>64</v>
      </c>
      <c r="C71" s="80">
        <v>2100</v>
      </c>
      <c r="D71" s="86">
        <v>533715</v>
      </c>
      <c r="E71" s="87">
        <f>+I71</f>
        <v>373600</v>
      </c>
      <c r="F71" s="88"/>
      <c r="G71" s="88"/>
      <c r="H71" s="88"/>
      <c r="I71" s="94">
        <v>373600</v>
      </c>
      <c r="J71" s="88"/>
      <c r="K71" s="88"/>
      <c r="L71" s="88"/>
      <c r="M71" s="88"/>
      <c r="N71" s="88"/>
      <c r="O71" s="88"/>
      <c r="P71" s="88"/>
      <c r="Q71" s="88"/>
      <c r="R71" s="90">
        <f t="shared" si="0"/>
        <v>373600</v>
      </c>
      <c r="S71" s="85">
        <f t="shared" si="1"/>
        <v>0</v>
      </c>
    </row>
    <row r="72" spans="1:19" ht="39.950000000000003" customHeight="1" thickBot="1" x14ac:dyDescent="0.3">
      <c r="A72" s="73"/>
      <c r="B72" s="70" t="s">
        <v>34</v>
      </c>
      <c r="C72" s="80">
        <v>2295</v>
      </c>
      <c r="D72" s="86">
        <v>12777120</v>
      </c>
      <c r="E72" s="87"/>
      <c r="F72" s="88"/>
      <c r="G72" s="88"/>
      <c r="H72" s="88"/>
      <c r="I72" s="94"/>
      <c r="J72" s="88"/>
      <c r="K72" s="88"/>
      <c r="L72" s="88"/>
      <c r="M72" s="88"/>
      <c r="N72" s="88"/>
      <c r="O72" s="88"/>
      <c r="P72" s="88"/>
      <c r="Q72" s="88"/>
      <c r="R72" s="90">
        <f t="shared" si="0"/>
        <v>0</v>
      </c>
      <c r="S72" s="85">
        <f t="shared" si="1"/>
        <v>0</v>
      </c>
    </row>
    <row r="73" spans="1:19" ht="39.950000000000003" customHeight="1" thickBot="1" x14ac:dyDescent="0.3">
      <c r="A73" s="73"/>
      <c r="B73" s="70" t="s">
        <v>35</v>
      </c>
      <c r="C73" s="80">
        <v>2095</v>
      </c>
      <c r="D73" s="86">
        <v>29672159</v>
      </c>
      <c r="E73" s="87"/>
      <c r="F73" s="88"/>
      <c r="G73" s="88"/>
      <c r="H73" s="88"/>
      <c r="I73" s="94"/>
      <c r="J73" s="88"/>
      <c r="K73" s="88"/>
      <c r="L73" s="88"/>
      <c r="M73" s="88"/>
      <c r="N73" s="88"/>
      <c r="O73" s="88"/>
      <c r="P73" s="88"/>
      <c r="Q73" s="88"/>
      <c r="R73" s="90">
        <f t="shared" si="0"/>
        <v>0</v>
      </c>
      <c r="S73" s="85">
        <f t="shared" si="1"/>
        <v>0</v>
      </c>
    </row>
    <row r="74" spans="1:19" ht="39.950000000000003" customHeight="1" thickBot="1" x14ac:dyDescent="0.3">
      <c r="A74" s="73"/>
      <c r="B74" s="70" t="s">
        <v>129</v>
      </c>
      <c r="C74" s="80"/>
      <c r="D74" s="86"/>
      <c r="E74" s="87"/>
      <c r="F74" s="88"/>
      <c r="G74" s="88"/>
      <c r="H74" s="88"/>
      <c r="I74" s="94"/>
      <c r="J74" s="88"/>
      <c r="K74" s="88"/>
      <c r="L74" s="88"/>
      <c r="M74" s="88"/>
      <c r="N74" s="88"/>
      <c r="O74" s="88"/>
      <c r="P74" s="88"/>
      <c r="Q74" s="88"/>
      <c r="R74" s="90">
        <f t="shared" si="0"/>
        <v>0</v>
      </c>
      <c r="S74" s="85">
        <f t="shared" si="1"/>
        <v>0</v>
      </c>
    </row>
    <row r="75" spans="1:19" ht="39.950000000000003" customHeight="1" thickBot="1" x14ac:dyDescent="0.3">
      <c r="A75" s="73"/>
      <c r="B75" s="70" t="s">
        <v>130</v>
      </c>
      <c r="C75" s="80"/>
      <c r="D75" s="86"/>
      <c r="E75" s="87"/>
      <c r="F75" s="88"/>
      <c r="G75" s="88"/>
      <c r="H75" s="88"/>
      <c r="I75" s="94"/>
      <c r="J75" s="88"/>
      <c r="K75" s="88"/>
      <c r="L75" s="88"/>
      <c r="M75" s="88"/>
      <c r="N75" s="88"/>
      <c r="O75" s="88"/>
      <c r="P75" s="88"/>
      <c r="Q75" s="88"/>
      <c r="R75" s="90">
        <f t="shared" si="0"/>
        <v>0</v>
      </c>
      <c r="S75" s="85">
        <f t="shared" si="1"/>
        <v>0</v>
      </c>
    </row>
    <row r="76" spans="1:19" ht="39.950000000000003" customHeight="1" thickBot="1" x14ac:dyDescent="0.3">
      <c r="A76" s="73"/>
      <c r="B76" s="70" t="s">
        <v>36</v>
      </c>
      <c r="C76" s="80">
        <v>2296</v>
      </c>
      <c r="D76" s="86">
        <v>5209642</v>
      </c>
      <c r="E76" s="87"/>
      <c r="F76" s="88"/>
      <c r="G76" s="88"/>
      <c r="H76" s="88"/>
      <c r="I76" s="94"/>
      <c r="J76" s="88"/>
      <c r="K76" s="88"/>
      <c r="L76" s="88"/>
      <c r="M76" s="88"/>
      <c r="N76" s="88"/>
      <c r="O76" s="88"/>
      <c r="P76" s="88"/>
      <c r="Q76" s="88"/>
      <c r="R76" s="90">
        <f t="shared" si="0"/>
        <v>0</v>
      </c>
      <c r="S76" s="85">
        <f t="shared" si="1"/>
        <v>0</v>
      </c>
    </row>
    <row r="77" spans="1:19" ht="39.950000000000003" customHeight="1" thickBot="1" x14ac:dyDescent="0.3">
      <c r="A77" s="73"/>
      <c r="B77" s="70" t="s">
        <v>65</v>
      </c>
      <c r="C77" s="80">
        <v>2088</v>
      </c>
      <c r="D77" s="86">
        <v>9353408</v>
      </c>
      <c r="E77" s="87">
        <f>+I77</f>
        <v>6547386</v>
      </c>
      <c r="F77" s="88"/>
      <c r="G77" s="88"/>
      <c r="H77" s="88"/>
      <c r="I77" s="94">
        <v>6547386</v>
      </c>
      <c r="J77" s="88"/>
      <c r="K77" s="88"/>
      <c r="L77" s="88"/>
      <c r="M77" s="88"/>
      <c r="N77" s="88"/>
      <c r="O77" s="88"/>
      <c r="P77" s="88"/>
      <c r="Q77" s="88"/>
      <c r="R77" s="90">
        <f t="shared" si="0"/>
        <v>6547386</v>
      </c>
      <c r="S77" s="85">
        <f t="shared" si="1"/>
        <v>0</v>
      </c>
    </row>
    <row r="78" spans="1:19" ht="39.950000000000003" customHeight="1" thickBot="1" x14ac:dyDescent="0.3">
      <c r="A78" s="73"/>
      <c r="B78" s="70" t="s">
        <v>131</v>
      </c>
      <c r="C78" s="80"/>
      <c r="D78" s="86"/>
      <c r="E78" s="87"/>
      <c r="F78" s="88"/>
      <c r="G78" s="88"/>
      <c r="H78" s="88"/>
      <c r="I78" s="94"/>
      <c r="J78" s="88"/>
      <c r="K78" s="88"/>
      <c r="L78" s="88"/>
      <c r="M78" s="88"/>
      <c r="N78" s="88"/>
      <c r="O78" s="88"/>
      <c r="P78" s="88"/>
      <c r="Q78" s="88"/>
      <c r="R78" s="90">
        <f t="shared" si="0"/>
        <v>0</v>
      </c>
      <c r="S78" s="85">
        <f t="shared" si="1"/>
        <v>0</v>
      </c>
    </row>
    <row r="79" spans="1:19" ht="39.950000000000003" customHeight="1" thickBot="1" x14ac:dyDescent="0.3">
      <c r="A79" s="73"/>
      <c r="B79" s="70" t="s">
        <v>132</v>
      </c>
      <c r="C79" s="80"/>
      <c r="D79" s="86"/>
      <c r="E79" s="87"/>
      <c r="F79" s="88"/>
      <c r="G79" s="88"/>
      <c r="H79" s="88"/>
      <c r="I79" s="94"/>
      <c r="J79" s="88"/>
      <c r="K79" s="88"/>
      <c r="L79" s="88"/>
      <c r="M79" s="88"/>
      <c r="N79" s="88"/>
      <c r="O79" s="88"/>
      <c r="P79" s="88"/>
      <c r="Q79" s="88"/>
      <c r="R79" s="90">
        <f t="shared" si="0"/>
        <v>0</v>
      </c>
      <c r="S79" s="85">
        <f t="shared" si="1"/>
        <v>0</v>
      </c>
    </row>
    <row r="80" spans="1:19" ht="39.950000000000003" customHeight="1" thickBot="1" x14ac:dyDescent="0.3">
      <c r="A80" s="73"/>
      <c r="B80" s="70" t="s">
        <v>66</v>
      </c>
      <c r="C80" s="80">
        <v>2137</v>
      </c>
      <c r="D80" s="86">
        <v>28490287</v>
      </c>
      <c r="E80" s="87">
        <f>+I80</f>
        <v>19943201</v>
      </c>
      <c r="F80" s="88"/>
      <c r="G80" s="88"/>
      <c r="H80" s="88"/>
      <c r="I80" s="94">
        <v>19943201</v>
      </c>
      <c r="J80" s="88"/>
      <c r="K80" s="88"/>
      <c r="L80" s="88"/>
      <c r="M80" s="88"/>
      <c r="N80" s="88"/>
      <c r="O80" s="88"/>
      <c r="P80" s="88"/>
      <c r="Q80" s="88"/>
      <c r="R80" s="90">
        <f t="shared" si="0"/>
        <v>19943201</v>
      </c>
      <c r="S80" s="85">
        <f t="shared" si="1"/>
        <v>0</v>
      </c>
    </row>
    <row r="81" spans="1:19" ht="39.950000000000003" customHeight="1" thickBot="1" x14ac:dyDescent="0.3">
      <c r="A81" s="73"/>
      <c r="B81" s="70" t="s">
        <v>37</v>
      </c>
      <c r="C81" s="80">
        <v>2294</v>
      </c>
      <c r="D81" s="86">
        <v>26736000</v>
      </c>
      <c r="E81" s="87">
        <f>+I81</f>
        <v>18715200</v>
      </c>
      <c r="F81" s="88"/>
      <c r="G81" s="88"/>
      <c r="H81" s="88"/>
      <c r="I81" s="94">
        <v>18715200</v>
      </c>
      <c r="J81" s="88"/>
      <c r="K81" s="88"/>
      <c r="L81" s="88"/>
      <c r="M81" s="88"/>
      <c r="N81" s="88"/>
      <c r="O81" s="88"/>
      <c r="P81" s="88"/>
      <c r="Q81" s="88"/>
      <c r="R81" s="90">
        <f t="shared" ref="R81:R112" si="3">SUM(F81:Q81)</f>
        <v>18715200</v>
      </c>
      <c r="S81" s="85">
        <f t="shared" si="1"/>
        <v>0</v>
      </c>
    </row>
    <row r="82" spans="1:19" ht="39.950000000000003" customHeight="1" thickBot="1" x14ac:dyDescent="0.3">
      <c r="A82" s="73"/>
      <c r="B82" s="70" t="s">
        <v>133</v>
      </c>
      <c r="C82" s="80"/>
      <c r="D82" s="86"/>
      <c r="E82" s="87"/>
      <c r="F82" s="88"/>
      <c r="G82" s="88"/>
      <c r="H82" s="88"/>
      <c r="I82" s="94"/>
      <c r="J82" s="88"/>
      <c r="K82" s="88"/>
      <c r="L82" s="88"/>
      <c r="M82" s="88"/>
      <c r="N82" s="88"/>
      <c r="O82" s="88"/>
      <c r="P82" s="88"/>
      <c r="Q82" s="88"/>
      <c r="R82" s="90">
        <f t="shared" si="3"/>
        <v>0</v>
      </c>
      <c r="S82" s="85">
        <f t="shared" ref="S82:S112" si="4">+E82-R82</f>
        <v>0</v>
      </c>
    </row>
    <row r="83" spans="1:19" ht="39.950000000000003" customHeight="1" thickBot="1" x14ac:dyDescent="0.3">
      <c r="A83" s="73"/>
      <c r="B83" s="70" t="s">
        <v>38</v>
      </c>
      <c r="C83" s="80"/>
      <c r="D83" s="86"/>
      <c r="E83" s="87"/>
      <c r="F83" s="88"/>
      <c r="G83" s="88"/>
      <c r="H83" s="88"/>
      <c r="I83" s="94"/>
      <c r="J83" s="88"/>
      <c r="K83" s="88"/>
      <c r="L83" s="88"/>
      <c r="M83" s="88"/>
      <c r="N83" s="88"/>
      <c r="O83" s="88"/>
      <c r="P83" s="88"/>
      <c r="Q83" s="88"/>
      <c r="R83" s="90"/>
      <c r="S83" s="85"/>
    </row>
    <row r="84" spans="1:19" ht="39.950000000000003" customHeight="1" thickBot="1" x14ac:dyDescent="0.3">
      <c r="A84" s="73"/>
      <c r="B84" s="70" t="s">
        <v>134</v>
      </c>
      <c r="C84" s="80"/>
      <c r="D84" s="86"/>
      <c r="E84" s="87"/>
      <c r="F84" s="88"/>
      <c r="G84" s="88"/>
      <c r="H84" s="88"/>
      <c r="I84" s="94"/>
      <c r="J84" s="88"/>
      <c r="K84" s="88"/>
      <c r="L84" s="88"/>
      <c r="M84" s="88"/>
      <c r="N84" s="88"/>
      <c r="O84" s="88"/>
      <c r="P84" s="88"/>
      <c r="Q84" s="88"/>
      <c r="R84" s="90">
        <f t="shared" si="3"/>
        <v>0</v>
      </c>
      <c r="S84" s="85">
        <f t="shared" si="4"/>
        <v>0</v>
      </c>
    </row>
    <row r="85" spans="1:19" ht="39.950000000000003" customHeight="1" thickBot="1" x14ac:dyDescent="0.3">
      <c r="A85" s="73"/>
      <c r="B85" s="70" t="s">
        <v>39</v>
      </c>
      <c r="C85" s="80">
        <v>2297</v>
      </c>
      <c r="D85" s="86">
        <v>159036</v>
      </c>
      <c r="E85" s="87">
        <f>+I85</f>
        <v>159036</v>
      </c>
      <c r="F85" s="88"/>
      <c r="G85" s="88"/>
      <c r="H85" s="88"/>
      <c r="I85" s="94">
        <v>159036</v>
      </c>
      <c r="J85" s="88"/>
      <c r="K85" s="88"/>
      <c r="L85" s="88"/>
      <c r="M85" s="88"/>
      <c r="N85" s="88"/>
      <c r="O85" s="88"/>
      <c r="P85" s="88"/>
      <c r="Q85" s="88"/>
      <c r="R85" s="90">
        <f t="shared" si="3"/>
        <v>159036</v>
      </c>
      <c r="S85" s="85">
        <f t="shared" si="4"/>
        <v>0</v>
      </c>
    </row>
    <row r="86" spans="1:19" ht="36.75" customHeight="1" thickBot="1" x14ac:dyDescent="0.3">
      <c r="A86" s="73"/>
      <c r="B86" s="70" t="s">
        <v>135</v>
      </c>
      <c r="C86" s="80"/>
      <c r="D86" s="86"/>
      <c r="E86" s="87"/>
      <c r="F86" s="88"/>
      <c r="G86" s="88"/>
      <c r="H86" s="88"/>
      <c r="I86" s="94"/>
      <c r="J86" s="88"/>
      <c r="K86" s="88"/>
      <c r="L86" s="88"/>
      <c r="M86" s="88"/>
      <c r="N86" s="88"/>
      <c r="O86" s="88"/>
      <c r="P86" s="88"/>
      <c r="Q86" s="88"/>
      <c r="R86" s="90">
        <f t="shared" si="3"/>
        <v>0</v>
      </c>
      <c r="S86" s="85">
        <f t="shared" si="4"/>
        <v>0</v>
      </c>
    </row>
    <row r="87" spans="1:19" ht="39.75" hidden="1" customHeight="1" thickBot="1" x14ac:dyDescent="0.3">
      <c r="A87" s="73"/>
      <c r="B87" s="70" t="s">
        <v>136</v>
      </c>
      <c r="C87" s="80"/>
      <c r="D87" s="86"/>
      <c r="E87" s="87"/>
      <c r="F87" s="88"/>
      <c r="G87" s="88"/>
      <c r="H87" s="88"/>
      <c r="I87" s="94"/>
      <c r="J87" s="88"/>
      <c r="K87" s="88"/>
      <c r="L87" s="88"/>
      <c r="M87" s="88"/>
      <c r="N87" s="88"/>
      <c r="O87" s="88"/>
      <c r="P87" s="88"/>
      <c r="Q87" s="88"/>
      <c r="R87" s="90">
        <f t="shared" si="3"/>
        <v>0</v>
      </c>
      <c r="S87" s="85">
        <f t="shared" si="4"/>
        <v>0</v>
      </c>
    </row>
    <row r="88" spans="1:19" ht="39.75" hidden="1" customHeight="1" thickBot="1" x14ac:dyDescent="0.3">
      <c r="A88" s="73"/>
      <c r="B88" s="70" t="s">
        <v>137</v>
      </c>
      <c r="C88" s="80"/>
      <c r="D88" s="86"/>
      <c r="E88" s="87"/>
      <c r="F88" s="88"/>
      <c r="G88" s="88"/>
      <c r="H88" s="88"/>
      <c r="I88" s="94"/>
      <c r="J88" s="88"/>
      <c r="K88" s="88"/>
      <c r="L88" s="88"/>
      <c r="M88" s="88"/>
      <c r="N88" s="88"/>
      <c r="O88" s="88"/>
      <c r="P88" s="88"/>
      <c r="Q88" s="88"/>
      <c r="R88" s="90">
        <f t="shared" si="3"/>
        <v>0</v>
      </c>
      <c r="S88" s="85">
        <f t="shared" si="4"/>
        <v>0</v>
      </c>
    </row>
    <row r="89" spans="1:19" ht="39.75" hidden="1" customHeight="1" thickBot="1" x14ac:dyDescent="0.3">
      <c r="A89" s="73"/>
      <c r="B89" s="70" t="s">
        <v>138</v>
      </c>
      <c r="C89" s="80"/>
      <c r="D89" s="86"/>
      <c r="E89" s="87"/>
      <c r="F89" s="88"/>
      <c r="G89" s="88"/>
      <c r="H89" s="88"/>
      <c r="I89" s="94"/>
      <c r="J89" s="88"/>
      <c r="K89" s="88"/>
      <c r="L89" s="88"/>
      <c r="M89" s="88"/>
      <c r="N89" s="88"/>
      <c r="O89" s="88"/>
      <c r="P89" s="88"/>
      <c r="Q89" s="88"/>
      <c r="R89" s="90">
        <f t="shared" si="3"/>
        <v>0</v>
      </c>
      <c r="S89" s="85">
        <f t="shared" si="4"/>
        <v>0</v>
      </c>
    </row>
    <row r="90" spans="1:19" ht="39.950000000000003" customHeight="1" thickBot="1" x14ac:dyDescent="0.3">
      <c r="A90" s="73"/>
      <c r="B90" s="70" t="s">
        <v>40</v>
      </c>
      <c r="C90" s="80">
        <v>2131</v>
      </c>
      <c r="D90" s="86">
        <v>16375412</v>
      </c>
      <c r="E90" s="87">
        <f>+I90</f>
        <v>11462788</v>
      </c>
      <c r="F90" s="88"/>
      <c r="G90" s="88"/>
      <c r="H90" s="88"/>
      <c r="I90" s="94">
        <v>11462788</v>
      </c>
      <c r="J90" s="88"/>
      <c r="K90" s="88"/>
      <c r="L90" s="88"/>
      <c r="M90" s="88"/>
      <c r="N90" s="88"/>
      <c r="O90" s="88"/>
      <c r="P90" s="88"/>
      <c r="Q90" s="88"/>
      <c r="R90" s="90">
        <f t="shared" si="3"/>
        <v>11462788</v>
      </c>
      <c r="S90" s="85">
        <f t="shared" si="4"/>
        <v>0</v>
      </c>
    </row>
    <row r="91" spans="1:19" ht="39.950000000000003" customHeight="1" thickBot="1" x14ac:dyDescent="0.3">
      <c r="A91" s="73"/>
      <c r="B91" s="70" t="s">
        <v>173</v>
      </c>
      <c r="C91" s="80">
        <v>2298</v>
      </c>
      <c r="D91" s="86">
        <v>4244455</v>
      </c>
      <c r="E91" s="87">
        <f>+I91+1556298</f>
        <v>2971118</v>
      </c>
      <c r="F91" s="88"/>
      <c r="G91" s="88"/>
      <c r="H91" s="88"/>
      <c r="I91" s="94">
        <v>1414820</v>
      </c>
      <c r="J91" s="88"/>
      <c r="K91" s="88"/>
      <c r="L91" s="88"/>
      <c r="M91" s="88"/>
      <c r="N91" s="88"/>
      <c r="O91" s="88"/>
      <c r="P91" s="88"/>
      <c r="Q91" s="88"/>
      <c r="R91" s="90">
        <f t="shared" si="3"/>
        <v>1414820</v>
      </c>
      <c r="S91" s="85">
        <f t="shared" si="4"/>
        <v>1556298</v>
      </c>
    </row>
    <row r="92" spans="1:19" ht="39.75" customHeight="1" thickBot="1" x14ac:dyDescent="0.3">
      <c r="A92" s="73"/>
      <c r="B92" s="70" t="s">
        <v>140</v>
      </c>
      <c r="C92" s="80"/>
      <c r="D92" s="86"/>
      <c r="E92" s="87"/>
      <c r="F92" s="88"/>
      <c r="G92" s="88"/>
      <c r="H92" s="88"/>
      <c r="I92" s="94"/>
      <c r="J92" s="88"/>
      <c r="K92" s="88"/>
      <c r="L92" s="88"/>
      <c r="M92" s="88"/>
      <c r="N92" s="88"/>
      <c r="O92" s="88"/>
      <c r="P92" s="88"/>
      <c r="Q92" s="88"/>
      <c r="R92" s="90">
        <f t="shared" si="3"/>
        <v>0</v>
      </c>
      <c r="S92" s="85">
        <f t="shared" si="4"/>
        <v>0</v>
      </c>
    </row>
    <row r="93" spans="1:19" ht="0.75" customHeight="1" thickBot="1" x14ac:dyDescent="0.3">
      <c r="A93" s="73"/>
      <c r="B93" s="70" t="s">
        <v>141</v>
      </c>
      <c r="C93" s="80"/>
      <c r="D93" s="86"/>
      <c r="E93" s="87"/>
      <c r="F93" s="88"/>
      <c r="G93" s="88"/>
      <c r="H93" s="88"/>
      <c r="I93" s="94"/>
      <c r="J93" s="88"/>
      <c r="K93" s="88"/>
      <c r="L93" s="88"/>
      <c r="M93" s="88"/>
      <c r="N93" s="88"/>
      <c r="O93" s="88"/>
      <c r="P93" s="88"/>
      <c r="Q93" s="88"/>
      <c r="R93" s="90">
        <f t="shared" si="3"/>
        <v>0</v>
      </c>
      <c r="S93" s="85">
        <f t="shared" si="4"/>
        <v>0</v>
      </c>
    </row>
    <row r="94" spans="1:19" ht="39.75" hidden="1" customHeight="1" thickBot="1" x14ac:dyDescent="0.3">
      <c r="A94" s="73"/>
      <c r="B94" s="70" t="s">
        <v>142</v>
      </c>
      <c r="C94" s="80"/>
      <c r="D94" s="117"/>
      <c r="E94" s="87"/>
      <c r="F94" s="88"/>
      <c r="G94" s="88"/>
      <c r="H94" s="88"/>
      <c r="I94" s="94"/>
      <c r="J94" s="88"/>
      <c r="K94" s="88"/>
      <c r="L94" s="88"/>
      <c r="M94" s="88"/>
      <c r="N94" s="88"/>
      <c r="O94" s="88"/>
      <c r="P94" s="88"/>
      <c r="Q94" s="88"/>
      <c r="R94" s="90">
        <f t="shared" si="3"/>
        <v>0</v>
      </c>
      <c r="S94" s="85">
        <f t="shared" si="4"/>
        <v>0</v>
      </c>
    </row>
    <row r="95" spans="1:19" ht="39.75" hidden="1" customHeight="1" thickBot="1" x14ac:dyDescent="0.3">
      <c r="A95" s="73"/>
      <c r="B95" s="70" t="s">
        <v>143</v>
      </c>
      <c r="C95" s="80"/>
      <c r="D95" s="86"/>
      <c r="E95" s="87"/>
      <c r="F95" s="88"/>
      <c r="G95" s="88"/>
      <c r="H95" s="88"/>
      <c r="I95" s="94"/>
      <c r="J95" s="88"/>
      <c r="K95" s="88"/>
      <c r="L95" s="88"/>
      <c r="M95" s="88"/>
      <c r="N95" s="88"/>
      <c r="O95" s="88"/>
      <c r="P95" s="88"/>
      <c r="Q95" s="88"/>
      <c r="R95" s="90">
        <f t="shared" si="3"/>
        <v>0</v>
      </c>
      <c r="S95" s="85">
        <f t="shared" si="4"/>
        <v>0</v>
      </c>
    </row>
    <row r="96" spans="1:19" ht="39.75" hidden="1" customHeight="1" thickBot="1" x14ac:dyDescent="0.3">
      <c r="A96" s="73"/>
      <c r="B96" s="70" t="s">
        <v>144</v>
      </c>
      <c r="C96" s="80"/>
      <c r="D96" s="86"/>
      <c r="E96" s="87"/>
      <c r="F96" s="88"/>
      <c r="G96" s="88"/>
      <c r="H96" s="88"/>
      <c r="I96" s="94"/>
      <c r="J96" s="88"/>
      <c r="K96" s="88"/>
      <c r="L96" s="88"/>
      <c r="M96" s="88"/>
      <c r="N96" s="88"/>
      <c r="O96" s="88"/>
      <c r="P96" s="88"/>
      <c r="Q96" s="88"/>
      <c r="R96" s="90">
        <f t="shared" si="3"/>
        <v>0</v>
      </c>
      <c r="S96" s="85">
        <f t="shared" si="4"/>
        <v>0</v>
      </c>
    </row>
    <row r="97" spans="1:19" ht="39.950000000000003" customHeight="1" thickBot="1" x14ac:dyDescent="0.3">
      <c r="A97" s="73"/>
      <c r="B97" s="70" t="s">
        <v>41</v>
      </c>
      <c r="C97" s="80">
        <v>2136</v>
      </c>
      <c r="D97" s="86">
        <v>19950162</v>
      </c>
      <c r="E97" s="87">
        <f>+I97</f>
        <v>13965113</v>
      </c>
      <c r="F97" s="88"/>
      <c r="G97" s="88"/>
      <c r="H97" s="88"/>
      <c r="I97" s="94">
        <v>13965113</v>
      </c>
      <c r="J97" s="88"/>
      <c r="K97" s="88"/>
      <c r="L97" s="88"/>
      <c r="M97" s="88"/>
      <c r="N97" s="88"/>
      <c r="O97" s="88"/>
      <c r="P97" s="88"/>
      <c r="Q97" s="88"/>
      <c r="R97" s="90">
        <f t="shared" si="3"/>
        <v>13965113</v>
      </c>
      <c r="S97" s="85">
        <f t="shared" si="4"/>
        <v>0</v>
      </c>
    </row>
    <row r="98" spans="1:19" ht="39.950000000000003" customHeight="1" thickBot="1" x14ac:dyDescent="0.3">
      <c r="A98" s="73"/>
      <c r="B98" s="70" t="s">
        <v>145</v>
      </c>
      <c r="C98" s="80">
        <v>1311</v>
      </c>
      <c r="D98" s="86">
        <v>1190124</v>
      </c>
      <c r="E98" s="87">
        <v>833087</v>
      </c>
      <c r="F98" s="88"/>
      <c r="G98" s="88"/>
      <c r="H98" s="88">
        <v>833087</v>
      </c>
      <c r="I98" s="94"/>
      <c r="J98" s="88"/>
      <c r="K98" s="88"/>
      <c r="L98" s="88"/>
      <c r="M98" s="88"/>
      <c r="N98" s="88"/>
      <c r="O98" s="88"/>
      <c r="P98" s="88"/>
      <c r="Q98" s="88"/>
      <c r="R98" s="90">
        <f t="shared" si="3"/>
        <v>833087</v>
      </c>
      <c r="S98" s="85">
        <f t="shared" si="4"/>
        <v>0</v>
      </c>
    </row>
    <row r="99" spans="1:19" ht="38.25" customHeight="1" thickBot="1" x14ac:dyDescent="0.3">
      <c r="A99" s="73"/>
      <c r="B99" s="70" t="s">
        <v>146</v>
      </c>
      <c r="C99" s="80"/>
      <c r="D99" s="86"/>
      <c r="E99" s="87"/>
      <c r="F99" s="88"/>
      <c r="G99" s="88"/>
      <c r="H99" s="88"/>
      <c r="I99" s="94"/>
      <c r="J99" s="88"/>
      <c r="K99" s="88"/>
      <c r="L99" s="88"/>
      <c r="M99" s="88"/>
      <c r="N99" s="88"/>
      <c r="O99" s="88"/>
      <c r="P99" s="88"/>
      <c r="Q99" s="88"/>
      <c r="R99" s="90">
        <f t="shared" si="3"/>
        <v>0</v>
      </c>
      <c r="S99" s="85">
        <f t="shared" si="4"/>
        <v>0</v>
      </c>
    </row>
    <row r="100" spans="1:19" ht="39.75" hidden="1" customHeight="1" thickBot="1" x14ac:dyDescent="0.3">
      <c r="A100" s="73"/>
      <c r="B100" s="70" t="s">
        <v>42</v>
      </c>
      <c r="C100" s="80"/>
      <c r="D100" s="86"/>
      <c r="E100" s="87"/>
      <c r="F100" s="88"/>
      <c r="G100" s="88"/>
      <c r="H100" s="88"/>
      <c r="I100" s="94"/>
      <c r="J100" s="88"/>
      <c r="K100" s="88"/>
      <c r="L100" s="88"/>
      <c r="M100" s="88"/>
      <c r="N100" s="88"/>
      <c r="O100" s="88"/>
      <c r="P100" s="88"/>
      <c r="Q100" s="88"/>
      <c r="R100" s="90">
        <f t="shared" si="3"/>
        <v>0</v>
      </c>
      <c r="S100" s="85">
        <f t="shared" si="4"/>
        <v>0</v>
      </c>
    </row>
    <row r="101" spans="1:19" ht="39.950000000000003" customHeight="1" thickBot="1" x14ac:dyDescent="0.3">
      <c r="A101" s="73"/>
      <c r="B101" s="70" t="s">
        <v>147</v>
      </c>
      <c r="C101" s="80">
        <v>2941</v>
      </c>
      <c r="D101" s="86">
        <v>1284363</v>
      </c>
      <c r="E101" s="87"/>
      <c r="F101" s="88"/>
      <c r="G101" s="88"/>
      <c r="H101" s="88"/>
      <c r="I101" s="94"/>
      <c r="J101" s="88"/>
      <c r="K101" s="88"/>
      <c r="L101" s="88"/>
      <c r="M101" s="88"/>
      <c r="N101" s="88"/>
      <c r="O101" s="88"/>
      <c r="P101" s="88"/>
      <c r="Q101" s="88"/>
      <c r="R101" s="90">
        <f t="shared" si="3"/>
        <v>0</v>
      </c>
      <c r="S101" s="85">
        <f t="shared" si="4"/>
        <v>0</v>
      </c>
    </row>
    <row r="102" spans="1:19" ht="38.25" customHeight="1" thickBot="1" x14ac:dyDescent="0.3">
      <c r="A102" s="73"/>
      <c r="B102" s="70" t="s">
        <v>148</v>
      </c>
      <c r="C102" s="80"/>
      <c r="D102" s="86"/>
      <c r="E102" s="87"/>
      <c r="F102" s="88"/>
      <c r="G102" s="88"/>
      <c r="H102" s="88"/>
      <c r="I102" s="94"/>
      <c r="J102" s="88"/>
      <c r="K102" s="88"/>
      <c r="L102" s="88"/>
      <c r="M102" s="88"/>
      <c r="N102" s="88"/>
      <c r="O102" s="88"/>
      <c r="P102" s="88"/>
      <c r="Q102" s="88"/>
      <c r="R102" s="90">
        <f t="shared" si="3"/>
        <v>0</v>
      </c>
      <c r="S102" s="85">
        <f t="shared" si="4"/>
        <v>0</v>
      </c>
    </row>
    <row r="103" spans="1:19" ht="39.75" hidden="1" customHeight="1" thickBot="1" x14ac:dyDescent="0.3">
      <c r="A103" s="73"/>
      <c r="B103" s="70" t="s">
        <v>149</v>
      </c>
      <c r="C103" s="80"/>
      <c r="D103" s="86"/>
      <c r="E103" s="87"/>
      <c r="F103" s="88"/>
      <c r="G103" s="88"/>
      <c r="H103" s="88"/>
      <c r="I103" s="94"/>
      <c r="J103" s="88"/>
      <c r="K103" s="88"/>
      <c r="L103" s="88"/>
      <c r="M103" s="88"/>
      <c r="N103" s="88"/>
      <c r="O103" s="88"/>
      <c r="P103" s="88"/>
      <c r="Q103" s="88"/>
      <c r="R103" s="90">
        <f t="shared" si="3"/>
        <v>0</v>
      </c>
      <c r="S103" s="85">
        <f t="shared" si="4"/>
        <v>0</v>
      </c>
    </row>
    <row r="104" spans="1:19" ht="39.75" hidden="1" customHeight="1" thickBot="1" x14ac:dyDescent="0.3">
      <c r="A104" s="73"/>
      <c r="B104" s="70" t="s">
        <v>150</v>
      </c>
      <c r="C104" s="80"/>
      <c r="D104" s="86"/>
      <c r="E104" s="87"/>
      <c r="F104" s="88"/>
      <c r="G104" s="88"/>
      <c r="H104" s="88"/>
      <c r="I104" s="94"/>
      <c r="J104" s="88"/>
      <c r="K104" s="88"/>
      <c r="L104" s="88"/>
      <c r="M104" s="88"/>
      <c r="N104" s="88"/>
      <c r="O104" s="88"/>
      <c r="P104" s="88"/>
      <c r="Q104" s="88"/>
      <c r="R104" s="90">
        <f t="shared" si="3"/>
        <v>0</v>
      </c>
      <c r="S104" s="85">
        <f t="shared" si="4"/>
        <v>0</v>
      </c>
    </row>
    <row r="105" spans="1:19" ht="39.75" hidden="1" customHeight="1" thickBot="1" x14ac:dyDescent="0.3">
      <c r="A105" s="73"/>
      <c r="B105" s="70" t="s">
        <v>68</v>
      </c>
      <c r="C105" s="80"/>
      <c r="D105" s="86"/>
      <c r="E105" s="87"/>
      <c r="F105" s="88"/>
      <c r="G105" s="88"/>
      <c r="H105" s="88"/>
      <c r="I105" s="94"/>
      <c r="J105" s="88"/>
      <c r="K105" s="88"/>
      <c r="L105" s="88"/>
      <c r="M105" s="88"/>
      <c r="N105" s="88"/>
      <c r="O105" s="88"/>
      <c r="P105" s="88"/>
      <c r="Q105" s="88"/>
      <c r="R105" s="90">
        <f t="shared" si="3"/>
        <v>0</v>
      </c>
      <c r="S105" s="85">
        <f t="shared" si="4"/>
        <v>0</v>
      </c>
    </row>
    <row r="106" spans="1:19" ht="39.950000000000003" customHeight="1" thickBot="1" x14ac:dyDescent="0.3">
      <c r="A106" s="73"/>
      <c r="B106" s="70" t="s">
        <v>179</v>
      </c>
      <c r="C106" s="80">
        <v>2134</v>
      </c>
      <c r="D106" s="86">
        <v>73262885</v>
      </c>
      <c r="E106" s="87">
        <f>+I106</f>
        <v>51284020</v>
      </c>
      <c r="F106" s="88"/>
      <c r="G106" s="88"/>
      <c r="H106" s="88"/>
      <c r="I106" s="94">
        <v>51284020</v>
      </c>
      <c r="J106" s="88"/>
      <c r="K106" s="88"/>
      <c r="L106" s="88"/>
      <c r="M106" s="88"/>
      <c r="N106" s="88"/>
      <c r="O106" s="88"/>
      <c r="P106" s="88"/>
      <c r="Q106" s="88"/>
      <c r="R106" s="90">
        <f t="shared" si="3"/>
        <v>51284020</v>
      </c>
      <c r="S106" s="85">
        <f t="shared" si="4"/>
        <v>0</v>
      </c>
    </row>
    <row r="107" spans="1:19" ht="39.950000000000003" customHeight="1" thickBot="1" x14ac:dyDescent="0.3">
      <c r="A107" s="73"/>
      <c r="B107" s="70" t="s">
        <v>69</v>
      </c>
      <c r="C107" s="80"/>
      <c r="D107" s="86"/>
      <c r="E107" s="87">
        <f>+F107</f>
        <v>4443860</v>
      </c>
      <c r="F107" s="88">
        <v>4443860</v>
      </c>
      <c r="G107" s="88"/>
      <c r="H107" s="88"/>
      <c r="I107" s="94"/>
      <c r="J107" s="88"/>
      <c r="K107" s="88"/>
      <c r="L107" s="88"/>
      <c r="M107" s="88"/>
      <c r="N107" s="88"/>
      <c r="O107" s="88"/>
      <c r="P107" s="88"/>
      <c r="Q107" s="88"/>
      <c r="R107" s="90">
        <f>SUM(F107:Q107)</f>
        <v>4443860</v>
      </c>
      <c r="S107" s="85"/>
    </row>
    <row r="108" spans="1:19" ht="39" customHeight="1" thickBot="1" x14ac:dyDescent="0.3">
      <c r="A108" s="73"/>
      <c r="B108" s="70" t="s">
        <v>44</v>
      </c>
      <c r="C108" s="80"/>
      <c r="D108" s="86"/>
      <c r="E108" s="87"/>
      <c r="F108" s="88"/>
      <c r="G108" s="88"/>
      <c r="H108" s="88"/>
      <c r="I108" s="94"/>
      <c r="J108" s="88"/>
      <c r="K108" s="88"/>
      <c r="L108" s="88"/>
      <c r="M108" s="88"/>
      <c r="N108" s="88"/>
      <c r="O108" s="88"/>
      <c r="P108" s="88"/>
      <c r="Q108" s="88"/>
      <c r="R108" s="90">
        <f>SUM(F108:Q108)</f>
        <v>0</v>
      </c>
      <c r="S108" s="85"/>
    </row>
    <row r="109" spans="1:19" ht="39.75" hidden="1" customHeight="1" thickBot="1" x14ac:dyDescent="0.3">
      <c r="A109" s="73"/>
      <c r="B109" s="70" t="s">
        <v>84</v>
      </c>
      <c r="C109" s="80"/>
      <c r="D109" s="86"/>
      <c r="E109" s="87"/>
      <c r="F109" s="88"/>
      <c r="G109" s="88"/>
      <c r="H109" s="88"/>
      <c r="I109" s="94"/>
      <c r="J109" s="88"/>
      <c r="K109" s="88"/>
      <c r="L109" s="88"/>
      <c r="M109" s="88"/>
      <c r="N109" s="88"/>
      <c r="O109" s="88"/>
      <c r="P109" s="88"/>
      <c r="Q109" s="88"/>
      <c r="R109" s="90">
        <f t="shared" si="3"/>
        <v>0</v>
      </c>
      <c r="S109" s="85">
        <f t="shared" si="4"/>
        <v>0</v>
      </c>
    </row>
    <row r="110" spans="1:19" ht="39.75" hidden="1" customHeight="1" thickBot="1" x14ac:dyDescent="0.3">
      <c r="A110" s="73"/>
      <c r="B110" s="70" t="s">
        <v>151</v>
      </c>
      <c r="C110" s="80" t="s">
        <v>23</v>
      </c>
      <c r="D110" s="86"/>
      <c r="E110" s="87"/>
      <c r="F110" s="88"/>
      <c r="G110" s="88"/>
      <c r="H110" s="88"/>
      <c r="I110" s="94"/>
      <c r="J110" s="88"/>
      <c r="K110" s="88"/>
      <c r="L110" s="88"/>
      <c r="M110" s="88"/>
      <c r="N110" s="88"/>
      <c r="O110" s="88"/>
      <c r="P110" s="88"/>
      <c r="Q110" s="88"/>
      <c r="R110" s="90">
        <f t="shared" si="3"/>
        <v>0</v>
      </c>
      <c r="S110" s="85">
        <f t="shared" si="4"/>
        <v>0</v>
      </c>
    </row>
    <row r="111" spans="1:19" ht="39.75" hidden="1" customHeight="1" thickBot="1" x14ac:dyDescent="0.3">
      <c r="A111" s="73"/>
      <c r="B111" s="70" t="s">
        <v>152</v>
      </c>
      <c r="C111" s="80" t="s">
        <v>23</v>
      </c>
      <c r="D111" s="86"/>
      <c r="E111" s="87"/>
      <c r="F111" s="88"/>
      <c r="G111" s="88"/>
      <c r="H111" s="88"/>
      <c r="I111" s="94"/>
      <c r="J111" s="88"/>
      <c r="K111" s="88"/>
      <c r="L111" s="88"/>
      <c r="M111" s="88"/>
      <c r="N111" s="88"/>
      <c r="O111" s="88"/>
      <c r="P111" s="88"/>
      <c r="Q111" s="88"/>
      <c r="R111" s="90">
        <f t="shared" si="3"/>
        <v>0</v>
      </c>
      <c r="S111" s="85">
        <f t="shared" si="4"/>
        <v>0</v>
      </c>
    </row>
    <row r="112" spans="1:19" ht="39.950000000000003" customHeight="1" thickBot="1" x14ac:dyDescent="0.3">
      <c r="A112" s="73"/>
      <c r="B112" s="70" t="s">
        <v>45</v>
      </c>
      <c r="C112" s="80" t="s">
        <v>23</v>
      </c>
      <c r="D112" s="86"/>
      <c r="E112" s="87">
        <f>+I112</f>
        <v>36595380</v>
      </c>
      <c r="F112" s="88"/>
      <c r="G112" s="88"/>
      <c r="H112" s="88"/>
      <c r="I112" s="94">
        <v>36595380</v>
      </c>
      <c r="J112" s="88"/>
      <c r="K112" s="88"/>
      <c r="L112" s="88"/>
      <c r="M112" s="88"/>
      <c r="N112" s="88"/>
      <c r="O112" s="88"/>
      <c r="P112" s="88"/>
      <c r="Q112" s="88"/>
      <c r="R112" s="90">
        <f t="shared" si="3"/>
        <v>36595380</v>
      </c>
      <c r="S112" s="85">
        <f t="shared" si="4"/>
        <v>0</v>
      </c>
    </row>
    <row r="113" spans="1:19" ht="35.25" customHeight="1" thickBot="1" x14ac:dyDescent="0.3">
      <c r="A113" s="73"/>
      <c r="B113" s="70" t="s">
        <v>153</v>
      </c>
      <c r="C113" s="80"/>
      <c r="D113" s="86"/>
      <c r="E113" s="87"/>
      <c r="F113" s="88"/>
      <c r="G113" s="88"/>
      <c r="H113" s="88"/>
      <c r="I113" s="89"/>
      <c r="J113" s="88"/>
      <c r="K113" s="88"/>
      <c r="L113" s="88"/>
      <c r="M113" s="88"/>
      <c r="N113" s="88"/>
      <c r="O113" s="88"/>
      <c r="P113" s="88"/>
      <c r="Q113" s="88"/>
      <c r="R113" s="90"/>
      <c r="S113" s="90"/>
    </row>
    <row r="114" spans="1:19" ht="39.75" hidden="1" customHeight="1" thickBot="1" x14ac:dyDescent="0.3">
      <c r="A114" s="73"/>
      <c r="B114" s="70" t="s">
        <v>154</v>
      </c>
      <c r="C114" s="80"/>
      <c r="D114" s="86"/>
      <c r="E114" s="87"/>
      <c r="F114" s="88"/>
      <c r="G114" s="88"/>
      <c r="H114" s="88"/>
      <c r="I114" s="89"/>
      <c r="J114" s="88"/>
      <c r="K114" s="88"/>
      <c r="L114" s="88"/>
      <c r="M114" s="88"/>
      <c r="N114" s="88"/>
      <c r="O114" s="88"/>
      <c r="P114" s="88"/>
      <c r="Q114" s="88"/>
      <c r="R114" s="90"/>
      <c r="S114" s="90"/>
    </row>
    <row r="115" spans="1:19" ht="39" hidden="1" customHeight="1" thickBot="1" x14ac:dyDescent="0.3">
      <c r="A115" s="73"/>
      <c r="B115" s="70" t="s">
        <v>155</v>
      </c>
      <c r="C115" s="80"/>
      <c r="D115" s="86"/>
      <c r="E115" s="87"/>
      <c r="F115" s="88"/>
      <c r="G115" s="88"/>
      <c r="H115" s="88"/>
      <c r="I115" s="89"/>
      <c r="J115" s="88"/>
      <c r="K115" s="88"/>
      <c r="L115" s="88"/>
      <c r="M115" s="88"/>
      <c r="N115" s="88"/>
      <c r="O115" s="88"/>
      <c r="P115" s="88"/>
      <c r="Q115" s="88"/>
      <c r="R115" s="90"/>
      <c r="S115" s="90"/>
    </row>
    <row r="116" spans="1:19" ht="39.75" hidden="1" customHeight="1" thickBot="1" x14ac:dyDescent="0.3">
      <c r="A116" s="73"/>
      <c r="B116" s="70" t="s">
        <v>156</v>
      </c>
      <c r="C116" s="80"/>
      <c r="D116" s="86"/>
      <c r="E116" s="87"/>
      <c r="F116" s="88"/>
      <c r="G116" s="88"/>
      <c r="H116" s="88"/>
      <c r="I116" s="89"/>
      <c r="J116" s="88"/>
      <c r="K116" s="88"/>
      <c r="L116" s="88"/>
      <c r="M116" s="88"/>
      <c r="N116" s="88"/>
      <c r="O116" s="88"/>
      <c r="P116" s="88"/>
      <c r="Q116" s="88"/>
      <c r="R116" s="90"/>
      <c r="S116" s="90"/>
    </row>
    <row r="117" spans="1:19" ht="39.75" hidden="1" customHeight="1" thickBot="1" x14ac:dyDescent="0.3">
      <c r="A117" s="73"/>
      <c r="B117" s="70" t="s">
        <v>157</v>
      </c>
      <c r="C117" s="80"/>
      <c r="D117" s="86"/>
      <c r="E117" s="87"/>
      <c r="F117" s="88"/>
      <c r="G117" s="88"/>
      <c r="H117" s="88"/>
      <c r="I117" s="89"/>
      <c r="J117" s="88"/>
      <c r="K117" s="88"/>
      <c r="L117" s="88"/>
      <c r="M117" s="88"/>
      <c r="N117" s="88"/>
      <c r="O117" s="88"/>
      <c r="P117" s="88"/>
      <c r="Q117" s="88"/>
      <c r="R117" s="90"/>
      <c r="S117" s="90"/>
    </row>
    <row r="118" spans="1:19" ht="39.75" hidden="1" customHeight="1" thickBot="1" x14ac:dyDescent="0.3">
      <c r="A118" s="73"/>
      <c r="B118" s="70" t="s">
        <v>158</v>
      </c>
      <c r="C118" s="80"/>
      <c r="D118" s="86"/>
      <c r="E118" s="87"/>
      <c r="F118" s="88"/>
      <c r="G118" s="88"/>
      <c r="H118" s="88"/>
      <c r="I118" s="89"/>
      <c r="J118" s="88"/>
      <c r="K118" s="88"/>
      <c r="L118" s="88"/>
      <c r="M118" s="88"/>
      <c r="N118" s="88"/>
      <c r="O118" s="88"/>
      <c r="P118" s="88"/>
      <c r="Q118" s="88"/>
      <c r="R118" s="90"/>
      <c r="S118" s="90"/>
    </row>
    <row r="119" spans="1:19" ht="39.75" hidden="1" customHeight="1" thickBot="1" x14ac:dyDescent="0.3">
      <c r="A119" s="73"/>
      <c r="B119" s="70" t="s">
        <v>159</v>
      </c>
      <c r="C119" s="80"/>
      <c r="D119" s="86"/>
      <c r="E119" s="87"/>
      <c r="F119" s="88"/>
      <c r="G119" s="88"/>
      <c r="H119" s="88"/>
      <c r="I119" s="89"/>
      <c r="J119" s="88"/>
      <c r="K119" s="88"/>
      <c r="L119" s="88"/>
      <c r="M119" s="88"/>
      <c r="N119" s="88"/>
      <c r="O119" s="88"/>
      <c r="P119" s="88"/>
      <c r="Q119" s="88"/>
      <c r="R119" s="90"/>
      <c r="S119" s="90"/>
    </row>
    <row r="120" spans="1:19" ht="39.75" hidden="1" customHeight="1" thickBot="1" x14ac:dyDescent="0.3">
      <c r="A120" s="73"/>
      <c r="B120" s="70" t="s">
        <v>160</v>
      </c>
      <c r="C120" s="80"/>
      <c r="D120" s="86"/>
      <c r="E120" s="87"/>
      <c r="F120" s="88"/>
      <c r="G120" s="88"/>
      <c r="H120" s="88"/>
      <c r="I120" s="89"/>
      <c r="J120" s="88"/>
      <c r="K120" s="88"/>
      <c r="L120" s="88"/>
      <c r="M120" s="88"/>
      <c r="N120" s="88"/>
      <c r="O120" s="88"/>
      <c r="P120" s="88"/>
      <c r="Q120" s="88"/>
      <c r="R120" s="90"/>
      <c r="S120" s="90"/>
    </row>
    <row r="121" spans="1:19" ht="39.75" hidden="1" customHeight="1" thickBot="1" x14ac:dyDescent="0.3">
      <c r="A121" s="73"/>
      <c r="B121" s="70" t="s">
        <v>161</v>
      </c>
      <c r="C121" s="80"/>
      <c r="D121" s="86"/>
      <c r="E121" s="87"/>
      <c r="F121" s="88"/>
      <c r="G121" s="88"/>
      <c r="H121" s="88"/>
      <c r="I121" s="89"/>
      <c r="J121" s="88"/>
      <c r="K121" s="88"/>
      <c r="L121" s="88"/>
      <c r="M121" s="88"/>
      <c r="N121" s="88"/>
      <c r="O121" s="88"/>
      <c r="P121" s="88"/>
      <c r="Q121" s="88"/>
      <c r="R121" s="90"/>
      <c r="S121" s="90"/>
    </row>
    <row r="122" spans="1:19" ht="39.75" hidden="1" customHeight="1" thickBot="1" x14ac:dyDescent="0.3">
      <c r="A122" s="73"/>
      <c r="B122" s="70" t="s">
        <v>162</v>
      </c>
      <c r="C122" s="80"/>
      <c r="D122" s="86"/>
      <c r="E122" s="87"/>
      <c r="F122" s="88"/>
      <c r="G122" s="88"/>
      <c r="H122" s="88"/>
      <c r="I122" s="89"/>
      <c r="J122" s="88"/>
      <c r="K122" s="88"/>
      <c r="L122" s="88"/>
      <c r="M122" s="88"/>
      <c r="N122" s="88"/>
      <c r="O122" s="88"/>
      <c r="P122" s="88"/>
      <c r="Q122" s="88"/>
      <c r="R122" s="90"/>
      <c r="S122" s="90"/>
    </row>
    <row r="123" spans="1:19" ht="39.75" hidden="1" customHeight="1" thickBot="1" x14ac:dyDescent="0.3">
      <c r="A123" s="73"/>
      <c r="B123" s="70" t="s">
        <v>163</v>
      </c>
      <c r="C123" s="80"/>
      <c r="D123" s="86"/>
      <c r="E123" s="87"/>
      <c r="F123" s="88"/>
      <c r="G123" s="88"/>
      <c r="H123" s="88"/>
      <c r="I123" s="89"/>
      <c r="J123" s="88"/>
      <c r="K123" s="88"/>
      <c r="L123" s="88"/>
      <c r="M123" s="88"/>
      <c r="N123" s="88"/>
      <c r="O123" s="88"/>
      <c r="P123" s="88"/>
      <c r="Q123" s="88"/>
      <c r="R123" s="90"/>
      <c r="S123" s="90"/>
    </row>
    <row r="124" spans="1:19" ht="39.75" hidden="1" customHeight="1" thickBot="1" x14ac:dyDescent="0.3">
      <c r="A124" s="73"/>
      <c r="B124" s="70" t="s">
        <v>164</v>
      </c>
      <c r="C124" s="80"/>
      <c r="D124" s="86"/>
      <c r="E124" s="87"/>
      <c r="F124" s="88"/>
      <c r="G124" s="88"/>
      <c r="H124" s="88"/>
      <c r="I124" s="89"/>
      <c r="J124" s="88"/>
      <c r="K124" s="88"/>
      <c r="L124" s="88"/>
      <c r="M124" s="88"/>
      <c r="N124" s="88"/>
      <c r="O124" s="88"/>
      <c r="P124" s="88"/>
      <c r="Q124" s="88"/>
      <c r="R124" s="90"/>
      <c r="S124" s="90"/>
    </row>
    <row r="125" spans="1:19" ht="39.75" hidden="1" customHeight="1" thickBot="1" x14ac:dyDescent="0.3">
      <c r="A125" s="73"/>
      <c r="B125" s="70" t="s">
        <v>165</v>
      </c>
      <c r="C125" s="80"/>
      <c r="D125" s="86"/>
      <c r="E125" s="87"/>
      <c r="F125" s="88"/>
      <c r="G125" s="88"/>
      <c r="H125" s="88"/>
      <c r="I125" s="89"/>
      <c r="J125" s="88"/>
      <c r="K125" s="88"/>
      <c r="L125" s="88"/>
      <c r="M125" s="88"/>
      <c r="N125" s="88"/>
      <c r="O125" s="88"/>
      <c r="P125" s="88"/>
      <c r="Q125" s="88"/>
      <c r="R125" s="90"/>
      <c r="S125" s="90"/>
    </row>
    <row r="126" spans="1:19" ht="39.75" hidden="1" customHeight="1" thickBot="1" x14ac:dyDescent="0.3">
      <c r="A126" s="95"/>
      <c r="B126" s="70" t="s">
        <v>166</v>
      </c>
      <c r="C126" s="80"/>
      <c r="D126" s="86"/>
      <c r="E126" s="87"/>
      <c r="F126" s="88"/>
      <c r="G126" s="88"/>
      <c r="H126" s="88"/>
      <c r="I126" s="89"/>
      <c r="J126" s="88"/>
      <c r="K126" s="88"/>
      <c r="L126" s="88"/>
      <c r="M126" s="88"/>
      <c r="N126" s="88"/>
      <c r="O126" s="88"/>
      <c r="P126" s="88"/>
      <c r="Q126" s="88"/>
      <c r="R126" s="90">
        <f>SUM(F126:Q126)</f>
        <v>0</v>
      </c>
      <c r="S126" s="90">
        <f>+E126-R126</f>
        <v>0</v>
      </c>
    </row>
    <row r="127" spans="1:19" ht="39.75" hidden="1" customHeight="1" thickBot="1" x14ac:dyDescent="0.3">
      <c r="A127" s="95"/>
      <c r="B127" s="70"/>
      <c r="C127" s="80"/>
      <c r="D127" s="124"/>
      <c r="E127" s="125"/>
      <c r="F127" s="126"/>
      <c r="G127" s="126"/>
      <c r="H127" s="126"/>
      <c r="I127" s="127"/>
      <c r="J127" s="126"/>
      <c r="K127" s="126"/>
      <c r="L127" s="126"/>
      <c r="M127" s="126"/>
      <c r="N127" s="126"/>
      <c r="O127" s="126"/>
      <c r="P127" s="126"/>
      <c r="Q127" s="126"/>
      <c r="R127" s="90">
        <f>SUM(F127:Q127)</f>
        <v>0</v>
      </c>
      <c r="S127" s="128">
        <f>+E127-R127</f>
        <v>0</v>
      </c>
    </row>
    <row r="128" spans="1:19" ht="39.950000000000003" customHeight="1" thickBot="1" x14ac:dyDescent="0.3">
      <c r="A128" s="95"/>
      <c r="B128" s="96" t="s">
        <v>46</v>
      </c>
      <c r="C128" s="97"/>
      <c r="D128" s="98">
        <f t="shared" ref="D128:S128" si="5">SUM(D15:D127)</f>
        <v>2212276668</v>
      </c>
      <c r="E128" s="99">
        <f t="shared" si="5"/>
        <v>1040638160</v>
      </c>
      <c r="F128" s="100">
        <f t="shared" si="5"/>
        <v>150500101</v>
      </c>
      <c r="G128" s="100">
        <f t="shared" si="5"/>
        <v>146056243</v>
      </c>
      <c r="H128" s="100">
        <f t="shared" si="5"/>
        <v>154285641</v>
      </c>
      <c r="I128" s="100">
        <f t="shared" si="5"/>
        <v>411535862</v>
      </c>
      <c r="J128" s="100">
        <f t="shared" si="5"/>
        <v>170574461</v>
      </c>
      <c r="K128" s="100">
        <f t="shared" si="5"/>
        <v>0</v>
      </c>
      <c r="L128" s="100">
        <f t="shared" si="5"/>
        <v>0</v>
      </c>
      <c r="M128" s="100">
        <f t="shared" si="5"/>
        <v>0</v>
      </c>
      <c r="N128" s="100">
        <f t="shared" si="5"/>
        <v>0</v>
      </c>
      <c r="O128" s="100">
        <f t="shared" si="5"/>
        <v>0</v>
      </c>
      <c r="P128" s="100">
        <f t="shared" si="5"/>
        <v>0</v>
      </c>
      <c r="Q128" s="100">
        <f t="shared" si="5"/>
        <v>0</v>
      </c>
      <c r="R128" s="100">
        <f t="shared" si="5"/>
        <v>1032952308</v>
      </c>
      <c r="S128" s="100">
        <f t="shared" si="5"/>
        <v>7685852</v>
      </c>
    </row>
    <row r="129" spans="1:19" ht="15.75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68"/>
      <c r="S129" s="68"/>
    </row>
    <row r="130" spans="1:19" ht="15.75" x14ac:dyDescent="0.25">
      <c r="A130" s="95"/>
      <c r="B130" s="95"/>
      <c r="C130" s="95"/>
      <c r="D130" s="95"/>
      <c r="E130" s="102"/>
      <c r="F130" s="102"/>
      <c r="G130" s="102"/>
      <c r="H130" s="102"/>
      <c r="I130" s="95"/>
      <c r="J130" s="95"/>
      <c r="K130" s="95"/>
      <c r="L130" s="95"/>
      <c r="M130" s="95"/>
      <c r="N130" s="95"/>
      <c r="O130" s="95"/>
      <c r="P130" s="95"/>
      <c r="Q130" s="95"/>
      <c r="R130" s="68"/>
      <c r="S130" s="68"/>
    </row>
    <row r="131" spans="1:19" ht="16.5" thickBot="1" x14ac:dyDescent="0.3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68"/>
      <c r="S131" s="68"/>
    </row>
    <row r="132" spans="1:19" ht="15.75" x14ac:dyDescent="0.25">
      <c r="A132" s="95"/>
      <c r="B132" s="129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1"/>
      <c r="S132" s="132"/>
    </row>
    <row r="133" spans="1:19" ht="18.75" x14ac:dyDescent="0.3">
      <c r="A133" s="55"/>
      <c r="B133" s="232" t="s">
        <v>47</v>
      </c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4"/>
    </row>
    <row r="134" spans="1:19" ht="18.75" x14ac:dyDescent="0.3">
      <c r="A134" s="55"/>
      <c r="B134" s="232" t="s">
        <v>48</v>
      </c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4"/>
    </row>
    <row r="135" spans="1:19" ht="18.75" x14ac:dyDescent="0.3">
      <c r="A135" s="55"/>
      <c r="B135" s="232" t="s">
        <v>49</v>
      </c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4"/>
    </row>
    <row r="136" spans="1:19" ht="15.75" thickBot="1" x14ac:dyDescent="0.3">
      <c r="A136" s="66"/>
      <c r="B136" s="103"/>
      <c r="C136" s="104"/>
      <c r="D136" s="105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6"/>
    </row>
    <row r="137" spans="1:19" ht="15.75" x14ac:dyDescent="0.2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68"/>
      <c r="S137" s="68"/>
    </row>
  </sheetData>
  <mergeCells count="4">
    <mergeCell ref="D6:S6"/>
    <mergeCell ref="B133:S133"/>
    <mergeCell ref="B134:S134"/>
    <mergeCell ref="B135:S1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Cabildo</vt:lpstr>
      <vt:lpstr>Concón</vt:lpstr>
      <vt:lpstr>Hijuelas</vt:lpstr>
      <vt:lpstr>La Calera</vt:lpstr>
      <vt:lpstr>La Cruz</vt:lpstr>
      <vt:lpstr>La Ligua</vt:lpstr>
      <vt:lpstr>Limache</vt:lpstr>
      <vt:lpstr>Nogales</vt:lpstr>
      <vt:lpstr>Olmué</vt:lpstr>
      <vt:lpstr>Papudo</vt:lpstr>
      <vt:lpstr>Petorca</vt:lpstr>
      <vt:lpstr>Quilpué</vt:lpstr>
      <vt:lpstr>Quintero</vt:lpstr>
      <vt:lpstr>Villa Alemana</vt:lpstr>
      <vt:lpstr>Viña del Mar</vt:lpstr>
      <vt:lpstr>Zapallar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2019-06-17T17:47:00Z</dcterms:modified>
</cp:coreProperties>
</file>